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V:\Sidewalk Plan, Old Town\240507_Sidewalk_Project\240621_Sidewalk_Design\"/>
    </mc:Choice>
  </mc:AlternateContent>
  <xr:revisionPtr revIDLastSave="0" documentId="13_ncr:1_{C4EB8527-3734-4307-AAA5-211284FD8600}" xr6:coauthVersionLast="47" xr6:coauthVersionMax="47" xr10:uidLastSave="{00000000-0000-0000-0000-000000000000}"/>
  <bookViews>
    <workbookView xWindow="-28920" yWindow="-2535" windowWidth="29040" windowHeight="15720" activeTab="1" xr2:uid="{00000000-000D-0000-FFFF-FFFF00000000}"/>
  </bookViews>
  <sheets>
    <sheet name="Bid Summary" sheetId="1" r:id="rId1"/>
    <sheet name="Location Estimate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L24" i="3" a="1"/>
  <c r="L24" i="3" s="1"/>
  <c r="D22" i="1" s="1"/>
  <c r="L23" i="3" a="1"/>
  <c r="L23" i="3" s="1"/>
  <c r="D18" i="1" s="1"/>
  <c r="D11" i="1"/>
  <c r="G11" i="1" s="1"/>
  <c r="D9" i="1"/>
  <c r="D8" i="1"/>
  <c r="D17" i="3"/>
  <c r="D22" i="3"/>
  <c r="E22" i="3" s="1"/>
  <c r="J22" i="3"/>
  <c r="U22" i="3"/>
  <c r="G19" i="1"/>
  <c r="G17" i="1"/>
  <c r="J9" i="3" l="1"/>
  <c r="J19" i="3"/>
  <c r="J18" i="3"/>
  <c r="J17" i="3"/>
  <c r="J10" i="3"/>
  <c r="J12" i="3"/>
  <c r="J6" i="3"/>
  <c r="J5" i="3"/>
  <c r="J4" i="3"/>
  <c r="J11" i="3"/>
  <c r="J14" i="3"/>
  <c r="J21" i="3"/>
  <c r="J13" i="3"/>
  <c r="J15" i="3"/>
  <c r="J16" i="3"/>
  <c r="J20" i="3"/>
  <c r="J7" i="3"/>
  <c r="J8" i="3"/>
  <c r="D16" i="3" l="1"/>
  <c r="U8" i="3" l="1"/>
  <c r="U7" i="3"/>
  <c r="U9" i="3"/>
  <c r="U19" i="3"/>
  <c r="U18" i="3"/>
  <c r="U17" i="3"/>
  <c r="U10" i="3"/>
  <c r="U12" i="3"/>
  <c r="U6" i="3"/>
  <c r="U5" i="3"/>
  <c r="U4" i="3"/>
  <c r="U11" i="3"/>
  <c r="U14" i="3"/>
  <c r="U21" i="3"/>
  <c r="U13" i="3"/>
  <c r="U15" i="3"/>
  <c r="U16" i="3"/>
  <c r="U20" i="3"/>
  <c r="U24" i="3"/>
  <c r="M23" i="3" a="1"/>
  <c r="M23" i="3" s="1"/>
  <c r="D20" i="1" s="1"/>
  <c r="T24" i="3" l="1"/>
  <c r="N24" i="3"/>
  <c r="G13" i="1"/>
  <c r="G14" i="1"/>
  <c r="G16" i="1"/>
  <c r="G20" i="1"/>
  <c r="G22" i="1"/>
  <c r="G26" i="1"/>
  <c r="G27" i="1"/>
  <c r="G28" i="1"/>
  <c r="G29" i="1"/>
  <c r="G30" i="1"/>
  <c r="G31" i="1"/>
  <c r="G9" i="1"/>
  <c r="G8" i="1"/>
  <c r="N23" i="3" a="1"/>
  <c r="N23" i="3" s="1"/>
  <c r="D21" i="1" s="1"/>
  <c r="G21" i="1" s="1"/>
  <c r="D8" i="3"/>
  <c r="E8" i="3" s="1"/>
  <c r="D7" i="3"/>
  <c r="E7" i="3" s="1"/>
  <c r="D9" i="3"/>
  <c r="E9" i="3" s="1"/>
  <c r="E19" i="3"/>
  <c r="D18" i="3"/>
  <c r="E18" i="3" s="1"/>
  <c r="E17" i="3"/>
  <c r="D10" i="3"/>
  <c r="E10" i="3" s="1"/>
  <c r="D12" i="3"/>
  <c r="E12" i="3" s="1"/>
  <c r="D6" i="3"/>
  <c r="E6" i="3" s="1"/>
  <c r="D5" i="3"/>
  <c r="E5" i="3" s="1"/>
  <c r="D4" i="3"/>
  <c r="E4" i="3" s="1"/>
  <c r="D11" i="3"/>
  <c r="E11" i="3" s="1"/>
  <c r="D14" i="3"/>
  <c r="E14" i="3" s="1"/>
  <c r="D21" i="3"/>
  <c r="E21" i="3" s="1"/>
  <c r="D13" i="3"/>
  <c r="E13" i="3" s="1"/>
  <c r="D15" i="3"/>
  <c r="E15" i="3" s="1"/>
  <c r="E16" i="3"/>
  <c r="D20" i="3"/>
  <c r="E20" i="3" s="1"/>
  <c r="C23" i="3"/>
  <c r="F23" i="3"/>
  <c r="G23" i="3"/>
  <c r="D7" i="1" s="1"/>
  <c r="G7" i="1" s="1"/>
  <c r="H23" i="3"/>
  <c r="I23" i="3"/>
  <c r="K23" i="3"/>
  <c r="U23" i="3" l="1"/>
  <c r="D10" i="1" s="1"/>
  <c r="G10" i="1" s="1"/>
  <c r="D12" i="1"/>
  <c r="G12" i="1" s="1"/>
  <c r="J23" i="3"/>
  <c r="D15" i="1" s="1"/>
  <c r="G15" i="1" s="1"/>
  <c r="D23" i="3"/>
  <c r="E23" i="3" s="1"/>
  <c r="G3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<sst xmlns="http://schemas.openxmlformats.org/spreadsheetml/2006/main" count="148" uniqueCount="109">
  <si>
    <t>2024 Connecting Sidewalks Project</t>
  </si>
  <si>
    <t>August 25th, 2023</t>
  </si>
  <si>
    <t>Dennis Lytle, Project Manager</t>
  </si>
  <si>
    <t>Company Name</t>
  </si>
  <si>
    <t>Unit Price</t>
  </si>
  <si>
    <t>Extended Price</t>
  </si>
  <si>
    <t>Bid Summary</t>
  </si>
  <si>
    <t>Bid Opening:</t>
  </si>
  <si>
    <t>By:</t>
  </si>
  <si>
    <t>Item No.</t>
  </si>
  <si>
    <t>Description</t>
  </si>
  <si>
    <t>Quantity</t>
  </si>
  <si>
    <t>Units</t>
  </si>
  <si>
    <t>Saw Cut Concrete</t>
  </si>
  <si>
    <t>LF</t>
  </si>
  <si>
    <t>Restore Landscaping</t>
  </si>
  <si>
    <t>LS</t>
  </si>
  <si>
    <t>Erosion Control (Complete in Place)</t>
  </si>
  <si>
    <t>SY</t>
  </si>
  <si>
    <t>EA</t>
  </si>
  <si>
    <t>Sanitary Facility</t>
  </si>
  <si>
    <t>Mobilization</t>
  </si>
  <si>
    <t>MCR</t>
  </si>
  <si>
    <t>Minor Contract Revisions</t>
  </si>
  <si>
    <t>- - -</t>
  </si>
  <si>
    <t>TOTAL BID:</t>
  </si>
  <si>
    <t>[1] -</t>
  </si>
  <si>
    <t>corrected extension</t>
  </si>
  <si>
    <t>[2] -</t>
  </si>
  <si>
    <t>corrected total</t>
  </si>
  <si>
    <r>
      <rPr>
        <sz val="8"/>
        <rFont val="Arial"/>
        <family val="2"/>
      </rPr>
      <t>CDOT,
City Ref.</t>
    </r>
  </si>
  <si>
    <t>Hot Mix Asphalt (Patching)(4"thick)(Grading SX, Binder Grade 64-22) to include 6" of Aggregate Base Course (Class 6)</t>
  </si>
  <si>
    <t xml:space="preserve">Monolithic Vertical Curb, Gutter and Sidewalk to include 6" of Aggregate Base Course (Class 6) </t>
  </si>
  <si>
    <t>Monolithic Drive Over Curb, Gutter and Sidewalk to include 6" of Aggregate Base Course (Class 6)</t>
  </si>
  <si>
    <t>Concrete Sidewalk (4" Thick) to include 6" of Aggregate Base Course (Class 6)</t>
  </si>
  <si>
    <t>Concrete Sidewalk (6" Thick) to include 6" of Aggregate Base Course (Class 6)</t>
  </si>
  <si>
    <t>Concrete Driveway Section (6" Thick) to include 6" of Aggregate Base Course (Class 6)</t>
  </si>
  <si>
    <t>Concrete Driveway Section (8" Thick) to include 6" of Aggregate Base Course (Class 6)</t>
  </si>
  <si>
    <t>Detectable Warning (Cast Iron, Wet Set)(2' X 2')</t>
  </si>
  <si>
    <t>Traffic Control (Complete In Place) to include Traffic Control Plan(s)</t>
  </si>
  <si>
    <t>Adjust Storm inlet Frame and Grate to Grade</t>
  </si>
  <si>
    <t>Hot Mix Asphalt (Patching)(6"Thick)(Grading SX, Binder Grade 64-22) to include 6" of Aggregate Base Course (Class 6)</t>
  </si>
  <si>
    <t>206 E. Bower Ave.</t>
  </si>
  <si>
    <t>306 W. 4th St.</t>
  </si>
  <si>
    <t>379 W. 4th St.</t>
  </si>
  <si>
    <t>410 Peach Ave.</t>
  </si>
  <si>
    <t>500 Kluge Ave.</t>
  </si>
  <si>
    <t>502 Kluge Ave.</t>
  </si>
  <si>
    <t>229 W. 5th St.</t>
  </si>
  <si>
    <t>299 W. 5th St.</t>
  </si>
  <si>
    <t>309 W. 5th St.</t>
  </si>
  <si>
    <t>391 W. 5th St.</t>
  </si>
  <si>
    <t>435 W. 5th St.</t>
  </si>
  <si>
    <t>448 W. 5th St.</t>
  </si>
  <si>
    <t xml:space="preserve">Remove pavers. Install 4' width sidewalk to meet existing curb and gutter and meet West and East existing sidewalks. </t>
  </si>
  <si>
    <t>238 Peach Ave.</t>
  </si>
  <si>
    <t>235 W. 6th St.</t>
  </si>
  <si>
    <t>122 W. 6th St.</t>
  </si>
  <si>
    <t>305 W. 6th St.</t>
  </si>
  <si>
    <t>231 W. 7th St.</t>
  </si>
  <si>
    <t>306 W. 7th St.</t>
  </si>
  <si>
    <t>208 W. 8th St.</t>
  </si>
  <si>
    <t>Totals</t>
  </si>
  <si>
    <t>Count</t>
  </si>
  <si>
    <t>Notes</t>
  </si>
  <si>
    <t>Power Pole</t>
  </si>
  <si>
    <t>Mobilization Costs</t>
  </si>
  <si>
    <t>Traffic Control</t>
  </si>
  <si>
    <t>Restore Landscape to previous conditions</t>
  </si>
  <si>
    <t>4' Retrofitted Sidewalk Unit Estimated Linear Feet</t>
  </si>
  <si>
    <t xml:space="preserve">5’ Retrofitted Sidewalk Estimated Linear Feet Unit  </t>
  </si>
  <si>
    <t xml:space="preserve">Demolition Unit Measurement of Earth Estimated Linear Feet </t>
  </si>
  <si>
    <t>Name</t>
  </si>
  <si>
    <t>Retrofitted Sidewalk SY, or 8, 608, Concrete Sidewalk (4" Thick) to include 6" of Aggregate Base Course (Class 6)</t>
  </si>
  <si>
    <t>Alley Way driveway pan with curb and gutter. Concrete Driveway Section (8" Thick) to include 6" of Aggregate Base Course (Class 6)</t>
  </si>
  <si>
    <t>Measurement</t>
  </si>
  <si>
    <t>SF</t>
  </si>
  <si>
    <t>LF = Linear Feet, SF= Square Footage, SY = Square Yard, LS = Lump Sum</t>
  </si>
  <si>
    <t>#</t>
  </si>
  <si>
    <t>Storm Drain Catch Basin</t>
  </si>
  <si>
    <t xml:space="preserve">Demolition Unit Measurement Saw Cut Concrete Estimated Linear Feet of Concrete </t>
  </si>
  <si>
    <t>Erosion Control</t>
  </si>
  <si>
    <t>Concrete Curb and Gutter (2' Wide)To include 6" of Class 6 Aggregate Base Course</t>
  </si>
  <si>
    <t>Storm Drain Pipe 12" (RCP)</t>
  </si>
  <si>
    <t>Replacement of Curb and Gutter Only Unit Estimated Linear Feet Concrete Curb and Gutter (2' Wide)To include 6" of Class 6 Aggregate Base Course</t>
  </si>
  <si>
    <t>Concrete Curb Ramps Return Joint (8" Thick) 15' Radius Without Fillet to include 6" of Aggregate Base Course (Class 6) ADA Unit concrete curb ramp with detectable warning</t>
  </si>
  <si>
    <t>Concrete Curb Ramp Return Joint (8" Thick) 15' Radius Without Fillet to include 6" of Aggregate Base Course (Class 6)</t>
  </si>
  <si>
    <t xml:space="preserve">Concrete Driveway Section (6" Thick) to include 6" of Aggregate Base Course (Class 6) Driveway Section with Curb and Gutter Unit Estimated Linear Feet </t>
  </si>
  <si>
    <t>Storm Drain Area Inlet</t>
  </si>
  <si>
    <t>Remove and Replace Concrete Storm Drain Catch Basins with grate where necessary.  Replace with RCP, Storm Area Inlet Drain, and Sump Catch Basin</t>
  </si>
  <si>
    <t>Alley Apron meeting existing edges of sidewalk with drainage to street. Telephone pole move to be completed by Excel Energy.</t>
  </si>
  <si>
    <t xml:space="preserve">Removal of existing sidewalk. Sidewalk of 4' width to replace existing Sidewalk that meets curb. Install ADA curb Ramp at corner. Water Meter that meets grade of installed slab. </t>
  </si>
  <si>
    <t>Remove cover Asphalt. Replace with 4' sidewalk and include curb and gutter with 2' asphalt. Install ADA curb ramp corner. Install two separate driveways of 14' to the north.</t>
  </si>
  <si>
    <t xml:space="preserve">Removal of landscaping. Install a 4' sidewalk.  Retrofit new sidewalk to meet existing curb and gutter and existing driveway aprons. Existing irrigation system will be contracted out by Town of Palisade. </t>
  </si>
  <si>
    <t xml:space="preserve">Removal of existing sidewalk.  Install 4' sidewalk with a 30 degree angle to existing sidewalk to the South to meet curb.  Two Large Trees to the East and Chain link fence on Western edge. </t>
  </si>
  <si>
    <t>Remove existing material. Install a 4' sidewalk with ADA curb ramp to NW corner, 20' Driveway Apron to South and install an Alley Apron. Remove driveway Apron to the North and replace with retrofitted curb and gutter with 2' asphalt into street.</t>
  </si>
  <si>
    <t xml:space="preserve">Remove existing sidewalk curb and gutter. Replace Damaged area of 4' sidewalk and install new curb and gutter and 2' asphalt.  </t>
  </si>
  <si>
    <t>Remove existing rock landscaping. Connect new sidewalk to existing sidewalks with a 30 degree angle to the West maintaining 4' minimum width.</t>
  </si>
  <si>
    <t>Remove existing concrete and landscape material. Install 4' Sidewalk, curb and gutter and 2' of asphalt. Install two ADA Ramps to SW corner saddling the storm drain. Install 20' Driveway Apron and Alley Apron to the North and one 20' Driveway Apron included to the East.</t>
  </si>
  <si>
    <t>Removal of existing landscape material. Install Driveway Apron 20' to the North residence, 14' to the Southern residence separated by an Alley Apron 20'. ADA compliant curbs on corners. Removal of 20' of driveway curb at North residence and replaced with new curb and gutter with 2' asphalt into street.</t>
  </si>
  <si>
    <t>Removal of existing landscaping material. Install ADA Ramp to NW corner, Driveway Apron 14' in front of garage to the South.</t>
  </si>
  <si>
    <t>Removal of existing sidewalk. Install ADA curb ramp connecting sidewalk to the West and extend a 4' sidewalk to the North that meets existing curb and gutter to terminate with existing Alley Apron.</t>
  </si>
  <si>
    <t xml:space="preserve">Removal of existing rockwork landscaping. At the Western portion, connect 6 LF to existing sidewalks with a 30 degree angle maintaining 4' minimum width. Water Meter to meet flush with finished work. Install driveway to the Eastern portion with apron at 14 LF. </t>
  </si>
  <si>
    <t>Remove current sidewalk.  New 4' Sidewalk joins to existing curb and gutter, ADA curb ramp installed at corner. Driveway ramp installed in front of garage to the North at 14 LF.</t>
  </si>
  <si>
    <t xml:space="preserve">Existing sidewalk removed. New Sidewalk of 5' retrofitted to meet existing curb. Driveway apron, 20 LF at 5.' </t>
  </si>
  <si>
    <t>Sheet 1 of 2</t>
  </si>
  <si>
    <t>Install Alley Apron and connect to existing sidewalks at a 30 degree angle while maintaining a 4' width.</t>
  </si>
  <si>
    <t>ADA corner ramp (15') and retrofitted connection to existing sidewalk that is connected to curb at a 30 degree angle (10')</t>
  </si>
  <si>
    <t>Remove 20LF of asphalt in alley.  Install 20LF Alley Apron to the North. Install 5' sidewalk to the South and wrap around utility pole meeting existing driveways and curb and gutter.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</si>
</sst>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
    <numFmt numFmtId="165" formatCode="\$\ #,##0.00"/>
  </numFmts>
  <fonts count="1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8"/>
      <color rgb="FF000000"/>
      <name val="Arial"/>
      <family val="2"/>
    </font>
    <font>
      <b/>
      <sz val="8"/>
      <name val="Arial"/>
      <family val="2"/>
    </font>
    <font>
      <sz val="8"/>
      <name val="Arial"/>
      <family val="2"/>
    </font>
    <font>
      <u/>
      <sz val="8"/>
      <name val="Arial"/>
      <family val="2"/>
    </font>
    <font>
      <u/>
      <sz val="8"/>
      <color rgb="FF000000"/>
      <name val="Arial"/>
      <family val="2"/>
    </font>
    <font>
      <sz val="12"/>
      <name val="Segoe UI"/>
      <family val="2"/>
    </font>
    <font>
      <sz val="11"/>
      <name val="Calibri"/>
      <family val="2"/>
      <scheme val="minor"/>
    </font>
    <font>
      <sz val="8"/>
      <name val="Times New Roman"/>
      <charset val="204"/>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4">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s>
  <cellStyleXfs count="2">
    <xf numFmtId="0" fontId="0" fillId="0" borderId="0"/>
    <xf numFmtId="0" fontId="7" fillId="0" borderId="0"/>
  </cellStyleXfs>
  <cellXfs count="80">
    <xf numFmtId="0" fontId="0" fillId="0" borderId="0" xfId="0" applyAlignment="1">
      <alignment horizontal="left" vertical="top"/>
    </xf>
    <xf numFmtId="0" fontId="9" fillId="0" borderId="6" xfId="0" applyFont="1" applyBorder="1" applyAlignment="1">
      <alignment horizontal="left" vertical="top" wrapText="1" indent="3"/>
    </xf>
    <xf numFmtId="0" fontId="9"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9" fillId="0" borderId="1" xfId="0" applyFont="1" applyBorder="1" applyAlignment="1">
      <alignment horizontal="left"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2" fillId="0" borderId="5" xfId="0" applyFont="1" applyBorder="1" applyAlignment="1">
      <alignment horizontal="left" vertical="top" wrapText="1" indent="2"/>
    </xf>
    <xf numFmtId="0" fontId="11" fillId="0" borderId="7" xfId="0" applyFont="1" applyBorder="1" applyAlignment="1">
      <alignment horizontal="left" vertical="top" wrapText="1"/>
    </xf>
    <xf numFmtId="0" fontId="9" fillId="0" borderId="1" xfId="0" applyFont="1" applyBorder="1" applyAlignment="1">
      <alignment horizontal="left" vertical="top"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1" fontId="9" fillId="0" borderId="2" xfId="0" applyNumberFormat="1" applyFont="1" applyBorder="1" applyAlignment="1">
      <alignment horizontal="center" vertical="center" shrinkToFit="1"/>
    </xf>
    <xf numFmtId="1" fontId="9" fillId="0" borderId="3" xfId="0" applyNumberFormat="1" applyFont="1" applyBorder="1" applyAlignment="1">
      <alignment horizontal="center" vertical="center" shrinkToFit="1"/>
    </xf>
    <xf numFmtId="0" fontId="11" fillId="0" borderId="3" xfId="0" applyFont="1" applyBorder="1" applyAlignment="1">
      <alignment horizontal="left" vertical="center" wrapText="1"/>
    </xf>
    <xf numFmtId="1" fontId="9" fillId="0" borderId="9" xfId="0" applyNumberFormat="1" applyFont="1" applyBorder="1" applyAlignment="1">
      <alignment horizontal="center" vertical="top" shrinkToFit="1"/>
    </xf>
    <xf numFmtId="1" fontId="9" fillId="0" borderId="0" xfId="0" applyNumberFormat="1" applyFont="1" applyAlignment="1">
      <alignment horizontal="center" vertical="top" shrinkToFit="1"/>
    </xf>
    <xf numFmtId="0" fontId="11" fillId="0" borderId="9" xfId="0" applyFont="1" applyBorder="1" applyAlignment="1">
      <alignment horizontal="center" vertical="top"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vertical="top" wrapText="1"/>
    </xf>
    <xf numFmtId="0" fontId="11" fillId="0" borderId="6" xfId="0" applyFont="1" applyBorder="1" applyAlignment="1">
      <alignment horizontal="left" vertical="top" wrapText="1" indent="3"/>
    </xf>
    <xf numFmtId="0" fontId="13" fillId="0" borderId="5" xfId="0" applyFont="1" applyBorder="1" applyAlignment="1">
      <alignment horizontal="left" vertical="top" wrapText="1" indent="3"/>
    </xf>
    <xf numFmtId="8" fontId="11" fillId="0" borderId="10" xfId="0" applyNumberFormat="1" applyFont="1" applyBorder="1" applyAlignment="1">
      <alignment horizontal="right" vertical="center" wrapText="1" indent="2"/>
    </xf>
    <xf numFmtId="8" fontId="11" fillId="0" borderId="10" xfId="0" applyNumberFormat="1" applyFont="1" applyBorder="1" applyAlignment="1">
      <alignment horizontal="right" vertical="top" wrapText="1" indent="2"/>
    </xf>
    <xf numFmtId="165" fontId="9" fillId="0" borderId="10" xfId="0" applyNumberFormat="1" applyFont="1" applyBorder="1" applyAlignment="1">
      <alignment horizontal="right" vertical="top" indent="2" shrinkToFit="1"/>
    </xf>
    <xf numFmtId="0" fontId="7" fillId="0" borderId="0" xfId="1"/>
    <xf numFmtId="0" fontId="7" fillId="3" borderId="0" xfId="1" applyFill="1"/>
    <xf numFmtId="0" fontId="7" fillId="4" borderId="0" xfId="1" applyFill="1"/>
    <xf numFmtId="0" fontId="7" fillId="2" borderId="0" xfId="1" applyFill="1"/>
    <xf numFmtId="2" fontId="7" fillId="3" borderId="0" xfId="1" applyNumberFormat="1" applyFill="1"/>
    <xf numFmtId="0" fontId="8" fillId="2" borderId="0" xfId="1" applyFont="1" applyFill="1"/>
    <xf numFmtId="0" fontId="8" fillId="3" borderId="0" xfId="1" applyFont="1" applyFill="1"/>
    <xf numFmtId="0" fontId="14" fillId="0" borderId="0" xfId="1" applyFont="1"/>
    <xf numFmtId="0" fontId="8" fillId="6" borderId="0" xfId="1" applyFont="1" applyFill="1"/>
    <xf numFmtId="2" fontId="8" fillId="6" borderId="0" xfId="1" applyNumberFormat="1" applyFont="1" applyFill="1"/>
    <xf numFmtId="0" fontId="8" fillId="6" borderId="0" xfId="1" applyFont="1" applyFill="1" applyAlignment="1">
      <alignment vertical="top" wrapText="1"/>
    </xf>
    <xf numFmtId="0" fontId="8" fillId="6" borderId="0" xfId="1" applyFont="1" applyFill="1" applyAlignment="1">
      <alignment wrapText="1"/>
    </xf>
    <xf numFmtId="0" fontId="7" fillId="6" borderId="0" xfId="1" applyFill="1"/>
    <xf numFmtId="0" fontId="7" fillId="6" borderId="0" xfId="1" applyFill="1" applyAlignment="1">
      <alignment vertical="top" wrapText="1"/>
    </xf>
    <xf numFmtId="0" fontId="8" fillId="4" borderId="0" xfId="1" applyFont="1" applyFill="1"/>
    <xf numFmtId="0" fontId="8" fillId="5" borderId="12" xfId="1" applyFont="1" applyFill="1" applyBorder="1" applyAlignment="1">
      <alignment wrapText="1"/>
    </xf>
    <xf numFmtId="0" fontId="7" fillId="5" borderId="11" xfId="1" applyFill="1" applyBorder="1" applyAlignment="1">
      <alignment wrapText="1"/>
    </xf>
    <xf numFmtId="0" fontId="15" fillId="3" borderId="11" xfId="1" applyFont="1" applyFill="1" applyBorder="1" applyAlignment="1">
      <alignment wrapText="1"/>
    </xf>
    <xf numFmtId="0" fontId="15" fillId="6" borderId="11" xfId="1" applyFont="1" applyFill="1" applyBorder="1" applyAlignment="1">
      <alignment wrapText="1"/>
    </xf>
    <xf numFmtId="0" fontId="7" fillId="0" borderId="11" xfId="1" applyBorder="1" applyAlignment="1">
      <alignment wrapText="1"/>
    </xf>
    <xf numFmtId="0" fontId="9" fillId="0" borderId="3" xfId="0" applyFont="1" applyBorder="1" applyAlignment="1">
      <alignment horizontal="center" vertical="center" wrapText="1"/>
    </xf>
    <xf numFmtId="0" fontId="11" fillId="0" borderId="1" xfId="0" applyFont="1" applyBorder="1" applyAlignment="1">
      <alignment horizontal="center" vertical="center" wrapText="1"/>
    </xf>
    <xf numFmtId="3" fontId="9" fillId="7" borderId="3" xfId="0" applyNumberFormat="1" applyFont="1" applyFill="1" applyBorder="1" applyAlignment="1">
      <alignment horizontal="center" vertical="center" shrinkToFit="1"/>
    </xf>
    <xf numFmtId="164" fontId="9" fillId="7" borderId="0" xfId="0" applyNumberFormat="1" applyFont="1" applyFill="1" applyAlignment="1">
      <alignment horizontal="center" vertical="top" shrinkToFit="1"/>
    </xf>
    <xf numFmtId="0" fontId="11" fillId="7" borderId="0" xfId="0" applyFont="1" applyFill="1" applyAlignment="1">
      <alignment horizontal="center" vertical="top" wrapText="1"/>
    </xf>
    <xf numFmtId="0" fontId="9" fillId="7" borderId="13" xfId="0" applyFont="1" applyFill="1" applyBorder="1" applyAlignment="1">
      <alignment horizontal="center" vertical="center" wrapText="1"/>
    </xf>
    <xf numFmtId="0" fontId="0" fillId="0" borderId="0" xfId="0" applyAlignment="1">
      <alignment horizontal="center" vertical="top"/>
    </xf>
    <xf numFmtId="0" fontId="6" fillId="6" borderId="0" xfId="1" applyFont="1" applyFill="1" applyAlignment="1">
      <alignment vertical="top" wrapText="1"/>
    </xf>
    <xf numFmtId="0" fontId="7" fillId="8" borderId="0" xfId="1" applyFill="1"/>
    <xf numFmtId="0" fontId="15" fillId="8" borderId="11" xfId="1" applyFont="1" applyFill="1" applyBorder="1" applyAlignment="1">
      <alignment wrapText="1"/>
    </xf>
    <xf numFmtId="2" fontId="7" fillId="8" borderId="0" xfId="1" applyNumberFormat="1" applyFill="1"/>
    <xf numFmtId="2" fontId="8" fillId="8" borderId="0" xfId="1" applyNumberFormat="1" applyFont="1" applyFill="1"/>
    <xf numFmtId="0" fontId="8" fillId="8" borderId="0" xfId="1" applyFont="1" applyFill="1"/>
    <xf numFmtId="2" fontId="8" fillId="3" borderId="0" xfId="1" applyNumberFormat="1" applyFont="1" applyFill="1"/>
    <xf numFmtId="0" fontId="7" fillId="6" borderId="0" xfId="1" applyFill="1" applyAlignment="1">
      <alignment wrapText="1"/>
    </xf>
    <xf numFmtId="0" fontId="7" fillId="0" borderId="0" xfId="1" applyAlignment="1">
      <alignment wrapText="1"/>
    </xf>
    <xf numFmtId="0" fontId="5" fillId="2" borderId="0" xfId="1" applyFont="1" applyFill="1"/>
    <xf numFmtId="0" fontId="4" fillId="6" borderId="0" xfId="1" applyFont="1" applyFill="1" applyAlignment="1">
      <alignment vertical="top" wrapText="1"/>
    </xf>
    <xf numFmtId="0" fontId="3" fillId="6" borderId="0" xfId="1" applyFont="1" applyFill="1" applyAlignment="1">
      <alignment vertical="top" wrapText="1"/>
    </xf>
    <xf numFmtId="0" fontId="2" fillId="2" borderId="0" xfId="1" applyFont="1" applyFill="1"/>
    <xf numFmtId="0" fontId="1" fillId="6" borderId="0" xfId="1" applyFont="1" applyFill="1" applyAlignment="1">
      <alignment vertical="top" wrapText="1"/>
    </xf>
    <xf numFmtId="0" fontId="10" fillId="0" borderId="0" xfId="0" applyFont="1" applyAlignment="1">
      <alignment horizontal="left" vertical="top" wrapText="1"/>
    </xf>
    <xf numFmtId="0" fontId="11" fillId="0" borderId="0" xfId="0" applyFont="1" applyAlignment="1">
      <alignment horizontal="left" vertical="top" wrapText="1" indent="1"/>
    </xf>
    <xf numFmtId="0" fontId="11" fillId="0" borderId="0" xfId="0" applyFont="1" applyAlignment="1">
      <alignment horizontal="left" vertical="top" wrapText="1"/>
    </xf>
    <xf numFmtId="0" fontId="11" fillId="0" borderId="1" xfId="0" applyFont="1" applyBorder="1" applyAlignment="1">
      <alignment horizontal="right" vertical="top" wrapText="1"/>
    </xf>
    <xf numFmtId="0" fontId="11" fillId="0" borderId="1" xfId="0" applyFont="1" applyBorder="1" applyAlignment="1">
      <alignment horizontal="left" vertical="top" wrapText="1"/>
    </xf>
    <xf numFmtId="0" fontId="11" fillId="0" borderId="0" xfId="0" applyFont="1" applyAlignment="1">
      <alignment horizontal="center" vertical="top" wrapText="1"/>
    </xf>
    <xf numFmtId="0" fontId="11" fillId="0" borderId="0" xfId="0" applyFont="1" applyAlignment="1">
      <alignment horizontal="right" vertical="center" wrapText="1"/>
    </xf>
    <xf numFmtId="0" fontId="11" fillId="0" borderId="0" xfId="0" applyFont="1" applyAlignment="1">
      <alignment horizontal="left" vertical="center" wrapText="1"/>
    </xf>
    <xf numFmtId="0" fontId="11" fillId="0" borderId="0" xfId="0" applyFont="1" applyAlignment="1">
      <alignment horizontal="right" vertical="top" wrapText="1"/>
    </xf>
  </cellXfs>
  <cellStyles count="2">
    <cellStyle name="Normal" xfId="0" builtinId="0"/>
    <cellStyle name="Normal 2" xfId="1" xr:uid="{87BED178-2A71-4DB6-8983-37A46C54C373}"/>
  </cellStyles>
  <dxfs count="25">
    <dxf>
      <fill>
        <patternFill>
          <fgColor indexed="64"/>
          <bgColor theme="0" tint="-0.14999847407452621"/>
        </patternFill>
      </fill>
      <alignment horizontal="general" textRotation="0" wrapText="1" indent="0" justifyLastLine="0" shrinkToFit="0" readingOrder="0"/>
    </dxf>
    <dxf>
      <fill>
        <patternFill patternType="solid">
          <fgColor indexed="64"/>
          <bgColor theme="5" tint="0.79998168889431442"/>
        </patternFill>
      </fill>
    </dxf>
    <dxf>
      <numFmt numFmtId="0" formatCode="General"/>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fgColor indexed="64"/>
          <bgColor theme="5" tint="0.79998168889431442"/>
        </patternFill>
      </fill>
    </dxf>
    <dxf>
      <fill>
        <patternFill>
          <fgColor indexed="64"/>
          <bgColor theme="5" tint="0.79998168889431442"/>
        </patternFill>
      </fill>
    </dxf>
    <dxf>
      <fill>
        <patternFill patternType="solid">
          <fgColor indexed="64"/>
          <bgColor theme="5" tint="0.79998168889431442"/>
        </patternFill>
      </fill>
    </dxf>
    <dxf>
      <fill>
        <patternFill>
          <fgColor indexed="64"/>
          <bgColor theme="5" tint="0.79998168889431442"/>
        </patternFill>
      </fill>
    </dxf>
    <dxf>
      <fill>
        <patternFill patternType="solid">
          <fgColor indexed="64"/>
          <bgColor theme="5" tint="0.79998168889431442"/>
        </patternFill>
      </fill>
    </dxf>
    <dxf>
      <fill>
        <patternFill>
          <fgColor indexed="64"/>
          <bgColor theme="5" tint="0.79998168889431442"/>
        </patternFill>
      </fill>
    </dxf>
    <dxf>
      <fill>
        <patternFill>
          <fgColor indexed="64"/>
          <bgColor theme="5" tint="0.79998168889431442"/>
        </patternFill>
      </fill>
    </dxf>
    <dxf>
      <fill>
        <patternFill>
          <fgColor indexed="64"/>
          <bgColor theme="5" tint="0.79998168889431442"/>
        </patternFill>
      </fill>
    </dxf>
    <dxf>
      <numFmt numFmtId="2" formatCode="0.00"/>
      <fill>
        <patternFill patternType="solid">
          <fgColor indexed="64"/>
          <bgColor theme="5" tint="0.79998168889431442"/>
        </patternFill>
      </fill>
    </dxf>
    <dxf>
      <fill>
        <patternFill patternType="solid">
          <fgColor indexed="64"/>
          <bgColor theme="5" tint="0.79998168889431442"/>
        </patternFill>
      </fill>
    </dxf>
    <dxf>
      <fill>
        <patternFill>
          <fgColor indexed="64"/>
          <bgColor theme="5" tint="0.79998168889431442"/>
        </patternFill>
      </fill>
    </dxf>
    <dxf>
      <fill>
        <patternFill>
          <fgColor indexed="64"/>
          <bgColor theme="5" tint="0.79998168889431442"/>
        </patternFill>
      </fill>
    </dxf>
    <dxf>
      <fill>
        <patternFill>
          <fgColor indexed="64"/>
          <bgColor theme="5" tint="0.79998168889431442"/>
        </patternFill>
      </fill>
    </dxf>
    <dxf>
      <numFmt numFmtId="0" formatCode="General"/>
      <fill>
        <patternFill patternType="solid">
          <fgColor indexed="64"/>
          <bgColor theme="2" tint="-9.9978637043366805E-2"/>
        </patternFill>
      </fill>
    </dxf>
    <dxf>
      <numFmt numFmtId="0" formatCode="General"/>
      <fill>
        <patternFill patternType="solid">
          <fgColor indexed="64"/>
          <bgColor theme="0" tint="-0.14999847407452621"/>
        </patternFill>
      </fill>
    </dxf>
    <dxf>
      <fill>
        <patternFill>
          <fgColor indexed="64"/>
          <bgColor theme="5" tint="0.79998168889431442"/>
        </patternFill>
      </fill>
    </dxf>
    <dxf>
      <fill>
        <patternFill patternType="solid">
          <fgColor indexed="64"/>
          <bgColor theme="2"/>
        </patternFill>
      </fill>
    </dxf>
    <dxf>
      <font>
        <b/>
      </font>
      <fill>
        <patternFill patternType="solid">
          <fgColor indexed="64"/>
          <bgColor theme="2"/>
        </patternFill>
      </fill>
    </dxf>
    <dxf>
      <border>
        <bottom style="medium">
          <color indexed="64"/>
        </bottom>
      </border>
    </dxf>
    <dxf>
      <alignment horizontal="general" vertical="bottom" textRotation="0" wrapText="1" indent="0" justifyLastLine="0" shrinkToFit="0" readingOrder="0"/>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457200</xdr:colOff>
      <xdr:row>6</xdr:row>
      <xdr:rowOff>123825</xdr:rowOff>
    </xdr:from>
    <xdr:ext cx="184731" cy="264560"/>
    <xdr:sp macro="" textlink="">
      <xdr:nvSpPr>
        <xdr:cNvPr id="2" name="TextBox 1">
          <a:extLst>
            <a:ext uri="{FF2B5EF4-FFF2-40B4-BE49-F238E27FC236}">
              <a16:creationId xmlns:a16="http://schemas.microsoft.com/office/drawing/2014/main" id="{EE2DDD1F-DBB1-460D-B554-EA73A512FAC9}"/>
            </a:ext>
          </a:extLst>
        </xdr:cNvPr>
        <xdr:cNvSpPr txBox="1"/>
      </xdr:nvSpPr>
      <xdr:spPr>
        <a:xfrm>
          <a:off x="1569720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24</xdr:col>
      <xdr:colOff>76200</xdr:colOff>
      <xdr:row>21</xdr:row>
      <xdr:rowOff>47624</xdr:rowOff>
    </xdr:from>
    <xdr:ext cx="2162175" cy="581025"/>
    <xdr:sp macro="" textlink="">
      <xdr:nvSpPr>
        <xdr:cNvPr id="3" name="TextBox 2">
          <a:extLst>
            <a:ext uri="{FF2B5EF4-FFF2-40B4-BE49-F238E27FC236}">
              <a16:creationId xmlns:a16="http://schemas.microsoft.com/office/drawing/2014/main" id="{FF2D2592-808F-436D-90C3-FD51FDAA9D55}"/>
            </a:ext>
          </a:extLst>
        </xdr:cNvPr>
        <xdr:cNvSpPr txBox="1"/>
      </xdr:nvSpPr>
      <xdr:spPr>
        <a:xfrm>
          <a:off x="15925800" y="619124"/>
          <a:ext cx="2162175"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0</xdr:col>
      <xdr:colOff>123825</xdr:colOff>
      <xdr:row>0</xdr:row>
      <xdr:rowOff>85725</xdr:rowOff>
    </xdr:from>
    <xdr:ext cx="6924675" cy="266699"/>
    <xdr:sp macro="" textlink="">
      <xdr:nvSpPr>
        <xdr:cNvPr id="4" name="TextBox 3">
          <a:extLst>
            <a:ext uri="{FF2B5EF4-FFF2-40B4-BE49-F238E27FC236}">
              <a16:creationId xmlns:a16="http://schemas.microsoft.com/office/drawing/2014/main" id="{8F23A2B9-D5CD-4217-ADC5-AB8D17ED3658}"/>
            </a:ext>
          </a:extLst>
        </xdr:cNvPr>
        <xdr:cNvSpPr txBox="1"/>
      </xdr:nvSpPr>
      <xdr:spPr>
        <a:xfrm>
          <a:off x="123825" y="85725"/>
          <a:ext cx="6924675"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t>2024</a:t>
          </a:r>
          <a:r>
            <a:rPr lang="en-US" sz="1100" b="1" u="sng" baseline="0"/>
            <a:t> Palisade Connecting Sidwalks Project</a:t>
          </a:r>
          <a:endParaRPr lang="en-US" sz="1100" b="1" u="sng"/>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A47587-AFE4-4CAA-B653-CC7020F79159}" name="Table1" displayName="Table1" ref="A3:W25" totalsRowShown="0" headerRowDxfId="24" headerRowBorderDxfId="23">
  <autoFilter ref="A3:W25" xr:uid="{5335C688-7127-4B90-974F-F76EF55E8F4E}"/>
  <tableColumns count="23">
    <tableColumn id="1" xr3:uid="{FFF8710A-C65B-4BFB-BAC2-5E9EE021D7FA}" name="#" dataDxfId="22"/>
    <tableColumn id="7" xr3:uid="{CD3F3DE5-2048-49A9-82AE-A6E5A918FC1B}" name="Name" dataDxfId="21"/>
    <tableColumn id="2" xr3:uid="{697924A2-0921-45ED-AD8F-CF3F5B28CE02}" name="LF" dataDxfId="20"/>
    <tableColumn id="13" xr3:uid="{94F687E9-8620-4B99-913F-5A13685DEFD1}" name="SF" dataDxfId="19">
      <calculatedColumnFormula>C4*4</calculatedColumnFormula>
    </tableColumn>
    <tableColumn id="9" xr3:uid="{1685FF05-41D1-4949-8089-70B48CE31EEE}" name="SY" dataDxfId="18">
      <calculatedColumnFormula>SUM(D4/3)</calculatedColumnFormula>
    </tableColumn>
    <tableColumn id="5" xr3:uid="{15086609-6AEF-4DF5-B122-AD8230D66A57}" name="Demolition Unit Measurement of Earth Estimated Linear Feet " dataDxfId="17"/>
    <tableColumn id="4" xr3:uid="{9FE47F6A-9077-4773-A119-924CA113072D}" name="Demolition Unit Measurement Saw Cut Concrete Estimated Linear Feet of Concrete " dataDxfId="16"/>
    <tableColumn id="18" xr3:uid="{D0A3F99E-05C5-44A6-BD37-F35B02396C44}" name="5’ Retrofitted Sidewalk Estimated Linear Feet Unit  " dataDxfId="15"/>
    <tableColumn id="30" xr3:uid="{F4A19D08-3BA8-44FB-9855-4EE1BC916457}" name="4' Retrofitted Sidewalk Unit Estimated Linear Feet" dataDxfId="14"/>
    <tableColumn id="10" xr3:uid="{5AB0EA75-260E-4ED5-BE7E-D52961A12444}" name="Retrofitted Sidewalk SY, or 8, 608, Concrete Sidewalk (4&quot; Thick) to include 6&quot; of Aggregate Base Course (Class 6)" dataDxfId="13" dataCellStyle="Normal 2">
      <calculatedColumnFormula>SUM((H4*5+#REF!*5+I4*4)/9)</calculatedColumnFormula>
    </tableColumn>
    <tableColumn id="17" xr3:uid="{1300CDE8-2E3A-4B14-B95F-9EF783E0C832}" name="Replacement of Curb and Gutter Only Unit Estimated Linear Feet Concrete Curb and Gutter (2' Wide)To include 6&quot; of Class 6 Aggregate Base Course" dataDxfId="12"/>
    <tableColumn id="6" xr3:uid="{E493B99E-7A28-4E58-8373-DBD7E5D1D41D}" name="Concrete Curb Ramps Return Joint (8&quot; Thick) 15' Radius Without Fillet to include 6&quot; of Aggregate Base Course (Class 6) ADA Unit concrete curb ramp with detectable warning" dataDxfId="11"/>
    <tableColumn id="16" xr3:uid="{3C77DD0D-33EF-492A-84E4-D1FDF4F67E5A}" name="Concrete Driveway Section (6&quot; Thick) to include 6&quot; of Aggregate Base Course (Class 6) Driveway Section with Curb and Gutter Unit Estimated Linear Feet " dataDxfId="10"/>
    <tableColumn id="12" xr3:uid="{3B075F2E-8FFF-4E3B-81F6-0C6E51DB0AE3}" name="Alley Way driveway pan with curb and gutter. Concrete Driveway Section (8&quot; Thick) to include 6&quot; of Aggregate Base Course (Class 6)" dataDxfId="9" dataCellStyle="Normal 2"/>
    <tableColumn id="25" xr3:uid="{2FAC52C2-6797-4778-9959-60B75B07C120}" name="Remove and Replace Concrete Storm Drain Catch Basins with grate where necessary.  Replace with RCP, Storm Area Inlet Drain, and Sump Catch Basin" dataDxfId="8"/>
    <tableColumn id="11" xr3:uid="{2E07A801-EF7B-4625-8CDC-45E954B5549E}" name="Restore Landscape to previous conditions" dataDxfId="7"/>
    <tableColumn id="28" xr3:uid="{000D825E-F854-4AF4-A81C-B28731C75C84}" name="Traffic Control" dataDxfId="6"/>
    <tableColumn id="27" xr3:uid="{1B36EA4D-26EC-464B-ACC7-A91953143984}" name="Mobilization Costs" dataDxfId="5"/>
    <tableColumn id="8" xr3:uid="{177EC578-2491-4D28-BF78-DC93DAC4E6BB}" name="Erosion Control" dataDxfId="4" dataCellStyle="Normal 2"/>
    <tableColumn id="19" xr3:uid="{D5FB8C2E-8A73-47B1-948A-1CB41648E7BC}" name="Power Pole" dataDxfId="3"/>
    <tableColumn id="15" xr3:uid="{9C675A03-937C-41E4-A5B4-E64673C031AC}" name="Hot Mix Asphalt (Patching)(4&quot;thick)(Grading SX, Binder Grade 64-22) to include 6&quot; of Aggregate Base Course (Class 6)" dataDxfId="2" dataCellStyle="Normal 2">
      <calculatedColumnFormula>SUM(K4*2)/9</calculatedColumnFormula>
    </tableColumn>
    <tableColumn id="20" xr3:uid="{A651C7B8-BD61-4D4D-9573-EC803A8680E2}" name="Hot Mix Asphalt (Patching)(6&quot;Thick)(Grading SX, Binder Grade 64-22) to include 6&quot; of Aggregate Base Course (Class 6)" dataDxfId="1" dataCellStyle="Normal 2"/>
    <tableColumn id="3" xr3:uid="{5584DAD6-8197-4A98-9B69-5B40D21D71BE}" name="Note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opLeftCell="A20" workbookViewId="0">
      <selection activeCell="D7" sqref="D7"/>
    </sheetView>
  </sheetViews>
  <sheetFormatPr defaultRowHeight="12.75" x14ac:dyDescent="0.2"/>
  <cols>
    <col min="1" max="1" width="5.83203125" customWidth="1"/>
    <col min="2" max="2" width="8.33203125" customWidth="1"/>
    <col min="3" max="3" width="27.83203125" customWidth="1"/>
    <col min="4" max="4" width="8.33203125" style="56" customWidth="1"/>
    <col min="5" max="5" width="6.83203125" customWidth="1"/>
    <col min="6" max="6" width="21.33203125" customWidth="1"/>
    <col min="7" max="7" width="21.83203125" customWidth="1"/>
    <col min="8" max="8" width="11.5" customWidth="1"/>
  </cols>
  <sheetData>
    <row r="1" spans="1:8" x14ac:dyDescent="0.2">
      <c r="A1" s="71" t="s">
        <v>6</v>
      </c>
      <c r="B1" s="71"/>
      <c r="C1" s="71"/>
      <c r="D1" s="71"/>
      <c r="E1" s="71"/>
      <c r="F1" s="71"/>
      <c r="G1" s="71"/>
      <c r="H1" s="2"/>
    </row>
    <row r="2" spans="1:8" x14ac:dyDescent="0.2">
      <c r="A2" s="71" t="s">
        <v>0</v>
      </c>
      <c r="B2" s="71"/>
      <c r="C2" s="71"/>
      <c r="D2" s="71"/>
      <c r="E2" s="71"/>
      <c r="F2" s="71"/>
      <c r="G2" s="71"/>
      <c r="H2" s="3"/>
    </row>
    <row r="3" spans="1:8" x14ac:dyDescent="0.2">
      <c r="A3" s="72" t="s">
        <v>7</v>
      </c>
      <c r="B3" s="72"/>
      <c r="C3" s="73" t="s">
        <v>1</v>
      </c>
      <c r="D3" s="73"/>
      <c r="E3" s="73"/>
      <c r="F3" s="3"/>
      <c r="G3" s="3"/>
      <c r="H3" s="3"/>
    </row>
    <row r="4" spans="1:8" x14ac:dyDescent="0.2">
      <c r="A4" s="74" t="s">
        <v>8</v>
      </c>
      <c r="B4" s="74"/>
      <c r="C4" s="75" t="s">
        <v>2</v>
      </c>
      <c r="D4" s="75"/>
      <c r="E4" s="75"/>
      <c r="F4" s="6"/>
      <c r="G4" s="6"/>
      <c r="H4" s="3"/>
    </row>
    <row r="5" spans="1:8" x14ac:dyDescent="0.2">
      <c r="A5" s="7"/>
      <c r="B5" s="8"/>
      <c r="C5" s="8"/>
      <c r="D5" s="50"/>
      <c r="E5" s="9"/>
      <c r="F5" s="26" t="s">
        <v>3</v>
      </c>
      <c r="G5" s="10"/>
      <c r="H5" s="2"/>
    </row>
    <row r="6" spans="1:8" ht="22.5" x14ac:dyDescent="0.2">
      <c r="A6" s="11" t="s">
        <v>9</v>
      </c>
      <c r="B6" s="12" t="s">
        <v>30</v>
      </c>
      <c r="C6" s="13" t="s">
        <v>10</v>
      </c>
      <c r="D6" s="51" t="s">
        <v>11</v>
      </c>
      <c r="E6" s="14" t="s">
        <v>12</v>
      </c>
      <c r="F6" s="1" t="s">
        <v>4</v>
      </c>
      <c r="G6" s="25" t="s">
        <v>5</v>
      </c>
      <c r="H6" s="2"/>
    </row>
    <row r="7" spans="1:8" x14ac:dyDescent="0.2">
      <c r="A7" s="15">
        <v>1</v>
      </c>
      <c r="B7" s="16">
        <v>202</v>
      </c>
      <c r="C7" s="17" t="s">
        <v>13</v>
      </c>
      <c r="D7" s="52">
        <f>'Location Estimates'!G23</f>
        <v>511</v>
      </c>
      <c r="E7" s="17" t="s">
        <v>14</v>
      </c>
      <c r="F7" s="27">
        <v>0</v>
      </c>
      <c r="G7" s="27">
        <f t="shared" ref="G7:G17" si="0">SUM(D7*F7)</f>
        <v>0</v>
      </c>
      <c r="H7" s="2"/>
    </row>
    <row r="8" spans="1:8" hidden="1" x14ac:dyDescent="0.2">
      <c r="A8" s="18">
        <v>2</v>
      </c>
      <c r="B8" s="19">
        <v>207</v>
      </c>
      <c r="C8" s="23" t="s">
        <v>15</v>
      </c>
      <c r="D8" s="53">
        <f>'Location Estimates'!P23</f>
        <v>0</v>
      </c>
      <c r="E8" s="4" t="s">
        <v>16</v>
      </c>
      <c r="F8" s="28">
        <v>0</v>
      </c>
      <c r="G8" s="28">
        <f t="shared" si="0"/>
        <v>0</v>
      </c>
      <c r="H8" s="3"/>
    </row>
    <row r="9" spans="1:8" ht="22.5" hidden="1" x14ac:dyDescent="0.2">
      <c r="A9" s="18">
        <v>3</v>
      </c>
      <c r="B9" s="19">
        <v>208</v>
      </c>
      <c r="C9" s="23" t="s">
        <v>17</v>
      </c>
      <c r="D9" s="53">
        <f>'Location Estimates'!S23</f>
        <v>0</v>
      </c>
      <c r="E9" s="4" t="s">
        <v>16</v>
      </c>
      <c r="F9" s="28">
        <v>0</v>
      </c>
      <c r="G9" s="27">
        <f t="shared" si="0"/>
        <v>0</v>
      </c>
      <c r="H9" s="3"/>
    </row>
    <row r="10" spans="1:8" ht="56.25" x14ac:dyDescent="0.2">
      <c r="A10" s="18">
        <v>4</v>
      </c>
      <c r="B10" s="19">
        <v>401</v>
      </c>
      <c r="C10" s="23" t="s">
        <v>31</v>
      </c>
      <c r="D10" s="53">
        <f>'Location Estimates'!U23</f>
        <v>115.55555555555556</v>
      </c>
      <c r="E10" s="4" t="s">
        <v>18</v>
      </c>
      <c r="F10" s="28">
        <v>0</v>
      </c>
      <c r="G10" s="27">
        <f t="shared" si="0"/>
        <v>0</v>
      </c>
      <c r="H10" s="3"/>
    </row>
    <row r="11" spans="1:8" ht="56.25" hidden="1" x14ac:dyDescent="0.2">
      <c r="A11" s="15">
        <v>5</v>
      </c>
      <c r="B11" s="19">
        <v>401</v>
      </c>
      <c r="C11" s="23" t="s">
        <v>41</v>
      </c>
      <c r="D11" s="53">
        <f>'Location Estimates'!V23</f>
        <v>0</v>
      </c>
      <c r="E11" s="4" t="s">
        <v>18</v>
      </c>
      <c r="F11" s="28">
        <v>0</v>
      </c>
      <c r="G11" s="28">
        <f t="shared" si="0"/>
        <v>0</v>
      </c>
      <c r="H11" s="3"/>
    </row>
    <row r="12" spans="1:8" ht="33.75" x14ac:dyDescent="0.2">
      <c r="A12" s="18">
        <v>6</v>
      </c>
      <c r="B12" s="19">
        <v>608</v>
      </c>
      <c r="C12" s="23" t="s">
        <v>82</v>
      </c>
      <c r="D12" s="53">
        <f>'Location Estimates'!K23</f>
        <v>520</v>
      </c>
      <c r="E12" s="4" t="s">
        <v>14</v>
      </c>
      <c r="F12" s="28">
        <v>0</v>
      </c>
      <c r="G12" s="27">
        <f t="shared" si="0"/>
        <v>0</v>
      </c>
      <c r="H12" s="3"/>
    </row>
    <row r="13" spans="1:8" ht="45" hidden="1" x14ac:dyDescent="0.2">
      <c r="A13" s="18">
        <v>7</v>
      </c>
      <c r="B13" s="19">
        <v>608</v>
      </c>
      <c r="C13" s="23" t="s">
        <v>32</v>
      </c>
      <c r="D13" s="53">
        <v>0</v>
      </c>
      <c r="E13" s="4" t="s">
        <v>18</v>
      </c>
      <c r="F13" s="28">
        <v>0</v>
      </c>
      <c r="G13" s="27">
        <f t="shared" si="0"/>
        <v>0</v>
      </c>
      <c r="H13" s="3"/>
    </row>
    <row r="14" spans="1:8" ht="45" hidden="1" x14ac:dyDescent="0.2">
      <c r="A14" s="18">
        <v>8</v>
      </c>
      <c r="B14" s="19">
        <v>608</v>
      </c>
      <c r="C14" s="23" t="s">
        <v>33</v>
      </c>
      <c r="D14" s="53">
        <v>0</v>
      </c>
      <c r="E14" s="4" t="s">
        <v>18</v>
      </c>
      <c r="F14" s="28">
        <v>0</v>
      </c>
      <c r="G14" s="28">
        <f t="shared" si="0"/>
        <v>0</v>
      </c>
      <c r="H14" s="3"/>
    </row>
    <row r="15" spans="1:8" ht="33.75" x14ac:dyDescent="0.2">
      <c r="A15" s="15">
        <v>9</v>
      </c>
      <c r="B15" s="19">
        <v>608</v>
      </c>
      <c r="C15" s="23" t="s">
        <v>34</v>
      </c>
      <c r="D15" s="53">
        <f>'Location Estimates'!J23</f>
        <v>744.22222222222217</v>
      </c>
      <c r="E15" s="4" t="s">
        <v>18</v>
      </c>
      <c r="F15" s="28">
        <v>0</v>
      </c>
      <c r="G15" s="27">
        <f t="shared" si="0"/>
        <v>0</v>
      </c>
      <c r="H15" s="3"/>
    </row>
    <row r="16" spans="1:8" ht="33.75" hidden="1" x14ac:dyDescent="0.2">
      <c r="A16" s="18">
        <v>10</v>
      </c>
      <c r="B16" s="19">
        <v>608</v>
      </c>
      <c r="C16" s="23" t="s">
        <v>35</v>
      </c>
      <c r="D16" s="53">
        <v>0</v>
      </c>
      <c r="E16" s="4" t="s">
        <v>18</v>
      </c>
      <c r="F16" s="28">
        <v>0</v>
      </c>
      <c r="G16" s="27">
        <f t="shared" si="0"/>
        <v>0</v>
      </c>
      <c r="H16" s="3"/>
    </row>
    <row r="17" spans="1:8" hidden="1" x14ac:dyDescent="0.2">
      <c r="A17" s="18">
        <v>11</v>
      </c>
      <c r="B17" s="19">
        <v>608</v>
      </c>
      <c r="C17" s="23"/>
      <c r="D17" s="53">
        <v>0</v>
      </c>
      <c r="E17" s="4" t="s">
        <v>18</v>
      </c>
      <c r="F17" s="28">
        <v>0</v>
      </c>
      <c r="G17" s="28">
        <f t="shared" si="0"/>
        <v>0</v>
      </c>
      <c r="H17" s="3"/>
    </row>
    <row r="18" spans="1:8" ht="56.25" x14ac:dyDescent="0.2">
      <c r="A18" s="18">
        <v>12</v>
      </c>
      <c r="B18" s="19">
        <v>608</v>
      </c>
      <c r="C18" s="23" t="s">
        <v>86</v>
      </c>
      <c r="D18" s="53">
        <f>'Location Estimates'!L23</f>
        <v>75</v>
      </c>
      <c r="E18" s="4" t="s">
        <v>18</v>
      </c>
      <c r="F18" s="28"/>
      <c r="G18" s="28"/>
      <c r="H18" s="3"/>
    </row>
    <row r="19" spans="1:8" hidden="1" x14ac:dyDescent="0.2">
      <c r="A19" s="15">
        <v>13</v>
      </c>
      <c r="B19" s="19"/>
      <c r="C19" s="23"/>
      <c r="D19" s="53">
        <v>0</v>
      </c>
      <c r="E19" s="4" t="s">
        <v>18</v>
      </c>
      <c r="F19" s="28">
        <v>0</v>
      </c>
      <c r="G19" s="27">
        <f>SUM(D19*F19)</f>
        <v>0</v>
      </c>
      <c r="H19" s="3"/>
    </row>
    <row r="20" spans="1:8" ht="45" x14ac:dyDescent="0.2">
      <c r="A20" s="18">
        <v>14</v>
      </c>
      <c r="B20" s="19">
        <v>608</v>
      </c>
      <c r="C20" s="23" t="s">
        <v>36</v>
      </c>
      <c r="D20" s="53">
        <f>'Location Estimates'!M23</f>
        <v>111.11111111111111</v>
      </c>
      <c r="E20" s="4" t="s">
        <v>18</v>
      </c>
      <c r="F20" s="28">
        <v>0</v>
      </c>
      <c r="G20" s="27">
        <f>SUM(D20*F20)</f>
        <v>0</v>
      </c>
      <c r="H20" s="3"/>
    </row>
    <row r="21" spans="1:8" ht="45" x14ac:dyDescent="0.2">
      <c r="A21" s="18">
        <v>15</v>
      </c>
      <c r="B21" s="19">
        <v>608</v>
      </c>
      <c r="C21" s="23" t="s">
        <v>37</v>
      </c>
      <c r="D21" s="53">
        <f>'Location Estimates'!N23</f>
        <v>77.777777777777786</v>
      </c>
      <c r="E21" s="4" t="s">
        <v>18</v>
      </c>
      <c r="F21" s="28">
        <v>0</v>
      </c>
      <c r="G21" s="28">
        <f>SUM(D21*F21)</f>
        <v>0</v>
      </c>
      <c r="H21" s="2"/>
    </row>
    <row r="22" spans="1:8" ht="22.5" x14ac:dyDescent="0.2">
      <c r="A22" s="18">
        <v>16</v>
      </c>
      <c r="B22" s="19">
        <v>608</v>
      </c>
      <c r="C22" s="23" t="s">
        <v>38</v>
      </c>
      <c r="D22" s="53">
        <f>'Location Estimates'!L24</f>
        <v>9</v>
      </c>
      <c r="E22" s="4" t="s">
        <v>19</v>
      </c>
      <c r="F22" s="28">
        <v>0</v>
      </c>
      <c r="G22" s="27">
        <f>SUM(D22*F22)</f>
        <v>0</v>
      </c>
      <c r="H22" s="2"/>
    </row>
    <row r="23" spans="1:8" x14ac:dyDescent="0.2">
      <c r="A23" s="15">
        <v>17</v>
      </c>
      <c r="B23" s="19">
        <v>108.2</v>
      </c>
      <c r="C23" s="23" t="s">
        <v>83</v>
      </c>
      <c r="D23" s="53">
        <v>20</v>
      </c>
      <c r="E23" s="4" t="s">
        <v>14</v>
      </c>
      <c r="F23" s="28"/>
      <c r="G23" s="27"/>
      <c r="H23" s="2"/>
    </row>
    <row r="24" spans="1:8" hidden="1" x14ac:dyDescent="0.2">
      <c r="A24" s="18">
        <v>18</v>
      </c>
      <c r="B24" s="19">
        <v>108.2</v>
      </c>
      <c r="C24" s="23" t="s">
        <v>79</v>
      </c>
      <c r="D24" s="53">
        <v>0</v>
      </c>
      <c r="E24" s="4" t="s">
        <v>16</v>
      </c>
      <c r="F24" s="28"/>
      <c r="G24" s="27"/>
      <c r="H24" s="2"/>
    </row>
    <row r="25" spans="1:8" hidden="1" x14ac:dyDescent="0.2">
      <c r="A25" s="18">
        <v>19</v>
      </c>
      <c r="B25" s="19">
        <v>108</v>
      </c>
      <c r="C25" s="23" t="s">
        <v>88</v>
      </c>
      <c r="D25" s="53">
        <v>0</v>
      </c>
      <c r="E25" s="4" t="s">
        <v>16</v>
      </c>
      <c r="F25" s="28"/>
      <c r="G25" s="27"/>
      <c r="H25" s="2"/>
    </row>
    <row r="26" spans="1:8" x14ac:dyDescent="0.2">
      <c r="A26" s="18">
        <v>20</v>
      </c>
      <c r="B26" s="19">
        <v>620</v>
      </c>
      <c r="C26" s="23" t="s">
        <v>20</v>
      </c>
      <c r="D26" s="53">
        <v>1</v>
      </c>
      <c r="E26" s="4" t="s">
        <v>16</v>
      </c>
      <c r="F26" s="28">
        <v>0</v>
      </c>
      <c r="G26" s="27">
        <f t="shared" ref="G26:G31" si="1">SUM(D26*F26)</f>
        <v>0</v>
      </c>
      <c r="H26" s="3"/>
    </row>
    <row r="27" spans="1:8" x14ac:dyDescent="0.2">
      <c r="A27" s="15">
        <v>21</v>
      </c>
      <c r="B27" s="19">
        <v>626</v>
      </c>
      <c r="C27" s="23" t="s">
        <v>21</v>
      </c>
      <c r="D27" s="53">
        <v>1</v>
      </c>
      <c r="E27" s="4" t="s">
        <v>16</v>
      </c>
      <c r="F27" s="28">
        <v>0</v>
      </c>
      <c r="G27" s="28">
        <f t="shared" si="1"/>
        <v>0</v>
      </c>
      <c r="H27" s="3"/>
    </row>
    <row r="28" spans="1:8" ht="33.75" x14ac:dyDescent="0.2">
      <c r="A28" s="18">
        <v>22</v>
      </c>
      <c r="B28" s="19">
        <v>630</v>
      </c>
      <c r="C28" s="23" t="s">
        <v>39</v>
      </c>
      <c r="D28" s="53">
        <v>1</v>
      </c>
      <c r="E28" s="4" t="s">
        <v>16</v>
      </c>
      <c r="F28" s="28">
        <v>0</v>
      </c>
      <c r="G28" s="27">
        <f t="shared" si="1"/>
        <v>0</v>
      </c>
      <c r="H28" s="3"/>
    </row>
    <row r="29" spans="1:8" hidden="1" x14ac:dyDescent="0.2">
      <c r="A29" s="18">
        <v>23</v>
      </c>
      <c r="B29" s="3"/>
      <c r="C29" s="23"/>
      <c r="D29" s="53">
        <v>0</v>
      </c>
      <c r="E29" s="4" t="s">
        <v>16</v>
      </c>
      <c r="F29" s="28">
        <v>0</v>
      </c>
      <c r="G29" s="27">
        <f t="shared" si="1"/>
        <v>0</v>
      </c>
      <c r="H29" s="3"/>
    </row>
    <row r="30" spans="1:8" ht="22.5" hidden="1" x14ac:dyDescent="0.2">
      <c r="A30" s="18">
        <v>24</v>
      </c>
      <c r="B30" s="3"/>
      <c r="C30" s="23" t="s">
        <v>40</v>
      </c>
      <c r="D30" s="53">
        <v>0</v>
      </c>
      <c r="E30" s="4" t="s">
        <v>19</v>
      </c>
      <c r="F30" s="28">
        <v>0</v>
      </c>
      <c r="G30" s="28">
        <f t="shared" si="1"/>
        <v>0</v>
      </c>
      <c r="H30" s="3"/>
    </row>
    <row r="31" spans="1:8" x14ac:dyDescent="0.2">
      <c r="A31" s="20" t="s">
        <v>22</v>
      </c>
      <c r="B31" s="2"/>
      <c r="C31" s="4" t="s">
        <v>23</v>
      </c>
      <c r="D31" s="54">
        <v>1</v>
      </c>
      <c r="E31" s="4" t="s">
        <v>24</v>
      </c>
      <c r="F31" s="28">
        <v>0</v>
      </c>
      <c r="G31" s="27">
        <f t="shared" si="1"/>
        <v>0</v>
      </c>
      <c r="H31" s="2"/>
    </row>
    <row r="32" spans="1:8" ht="22.5" x14ac:dyDescent="0.2">
      <c r="A32" s="21"/>
      <c r="B32" s="22"/>
      <c r="C32" s="22"/>
      <c r="D32" s="55"/>
      <c r="E32" s="5" t="s">
        <v>25</v>
      </c>
      <c r="F32" s="29"/>
      <c r="G32" s="29">
        <f>SUM(G7:G31)</f>
        <v>0</v>
      </c>
      <c r="H32" s="2"/>
    </row>
    <row r="33" spans="1:8" x14ac:dyDescent="0.2">
      <c r="A33" s="77" t="s">
        <v>26</v>
      </c>
      <c r="B33" s="77"/>
      <c r="C33" s="78" t="s">
        <v>27</v>
      </c>
      <c r="D33" s="78"/>
      <c r="E33" s="78"/>
      <c r="F33" s="78"/>
      <c r="G33" s="78"/>
      <c r="H33" s="2"/>
    </row>
    <row r="34" spans="1:8" x14ac:dyDescent="0.2">
      <c r="A34" s="79" t="s">
        <v>28</v>
      </c>
      <c r="B34" s="79"/>
      <c r="C34" s="73" t="s">
        <v>29</v>
      </c>
      <c r="D34" s="73"/>
      <c r="E34" s="73"/>
      <c r="F34" s="73"/>
      <c r="G34" s="73"/>
      <c r="H34" s="24"/>
    </row>
    <row r="35" spans="1:8" x14ac:dyDescent="0.2">
      <c r="A35" s="76" t="s">
        <v>105</v>
      </c>
      <c r="B35" s="76"/>
      <c r="C35" s="76"/>
      <c r="D35" s="76"/>
      <c r="E35" s="76"/>
      <c r="F35" s="76"/>
      <c r="G35" s="76"/>
      <c r="H35" s="76"/>
    </row>
  </sheetData>
  <mergeCells count="11">
    <mergeCell ref="A35:H35"/>
    <mergeCell ref="A33:B33"/>
    <mergeCell ref="C33:G33"/>
    <mergeCell ref="A34:B34"/>
    <mergeCell ref="C34:G34"/>
    <mergeCell ref="A1:G1"/>
    <mergeCell ref="A2:G2"/>
    <mergeCell ref="A3:B3"/>
    <mergeCell ref="C3:E3"/>
    <mergeCell ref="A4:B4"/>
    <mergeCell ref="C4:E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FD0F-5D77-4653-A9EC-ECAAD922642B}">
  <dimension ref="A1:X31"/>
  <sheetViews>
    <sheetView tabSelected="1" workbookViewId="0">
      <selection activeCell="O1" sqref="O1:O1048576"/>
    </sheetView>
  </sheetViews>
  <sheetFormatPr defaultRowHeight="15" x14ac:dyDescent="0.25"/>
  <cols>
    <col min="1" max="1" width="3.83203125" style="44" customWidth="1"/>
    <col min="2" max="2" width="19.5" style="32" customWidth="1"/>
    <col min="3" max="3" width="6.33203125" style="31" customWidth="1"/>
    <col min="4" max="4" width="6.5" style="42" customWidth="1"/>
    <col min="5" max="5" width="9.83203125" style="58" customWidth="1"/>
    <col min="6" max="6" width="23.1640625" style="31" customWidth="1"/>
    <col min="7" max="7" width="26.83203125" style="31" customWidth="1"/>
    <col min="8" max="8" width="23.6640625" style="31" customWidth="1"/>
    <col min="9" max="9" width="27.33203125" style="31" customWidth="1"/>
    <col min="10" max="10" width="37" style="31" customWidth="1"/>
    <col min="11" max="11" width="43" customWidth="1"/>
    <col min="12" max="12" width="49.6640625" style="31" customWidth="1"/>
    <col min="13" max="13" width="41.1640625" style="31" customWidth="1"/>
    <col min="14" max="14" width="38.6640625" style="31" customWidth="1"/>
    <col min="15" max="15" width="43" style="31" hidden="1" customWidth="1"/>
    <col min="16" max="16" width="20.1640625" customWidth="1"/>
    <col min="17" max="17" width="18.5" style="31" customWidth="1"/>
    <col min="18" max="18" width="13.83203125" style="31" customWidth="1"/>
    <col min="19" max="19" width="16.33203125" style="31" customWidth="1"/>
    <col min="20" max="20" width="18.1640625" style="31" customWidth="1"/>
    <col min="21" max="21" width="36" style="30" customWidth="1"/>
    <col min="22" max="22" width="39.33203125" style="30" hidden="1" customWidth="1"/>
    <col min="23" max="23" width="48.83203125" style="65" hidden="1" customWidth="1"/>
    <col min="24" max="24" width="96.33203125" style="42" customWidth="1"/>
    <col min="25" max="16384" width="9.33203125" style="30"/>
  </cols>
  <sheetData>
    <row r="1" spans="1:24" s="31" customFormat="1" x14ac:dyDescent="0.25">
      <c r="A1" s="36"/>
      <c r="D1" s="42"/>
      <c r="E1" s="58"/>
      <c r="W1" s="64"/>
    </row>
    <row r="2" spans="1:24" s="31" customFormat="1" ht="15.75" thickBot="1" x14ac:dyDescent="0.3">
      <c r="A2" s="36"/>
      <c r="D2" s="42"/>
      <c r="E2" s="58"/>
      <c r="W2" s="64"/>
    </row>
    <row r="3" spans="1:24" s="49" customFormat="1" ht="75.75" thickBot="1" x14ac:dyDescent="0.3">
      <c r="A3" s="45" t="s">
        <v>78</v>
      </c>
      <c r="B3" s="46" t="s">
        <v>72</v>
      </c>
      <c r="C3" s="47" t="s">
        <v>14</v>
      </c>
      <c r="D3" s="48" t="s">
        <v>76</v>
      </c>
      <c r="E3" s="59" t="s">
        <v>18</v>
      </c>
      <c r="F3" s="47" t="s">
        <v>71</v>
      </c>
      <c r="G3" s="47" t="s">
        <v>80</v>
      </c>
      <c r="H3" s="47" t="s">
        <v>70</v>
      </c>
      <c r="I3" s="47" t="s">
        <v>69</v>
      </c>
      <c r="J3" s="47" t="s">
        <v>73</v>
      </c>
      <c r="K3" s="47" t="s">
        <v>84</v>
      </c>
      <c r="L3" s="47" t="s">
        <v>85</v>
      </c>
      <c r="M3" s="47" t="s">
        <v>87</v>
      </c>
      <c r="N3" s="47" t="s">
        <v>74</v>
      </c>
      <c r="O3" s="47" t="s">
        <v>89</v>
      </c>
      <c r="P3" s="47" t="s">
        <v>68</v>
      </c>
      <c r="Q3" s="47" t="s">
        <v>67</v>
      </c>
      <c r="R3" s="47" t="s">
        <v>66</v>
      </c>
      <c r="S3" s="47" t="s">
        <v>81</v>
      </c>
      <c r="T3" s="47" t="s">
        <v>65</v>
      </c>
      <c r="U3" s="47" t="s">
        <v>31</v>
      </c>
      <c r="V3" s="47" t="s">
        <v>41</v>
      </c>
      <c r="W3" s="48" t="s">
        <v>64</v>
      </c>
    </row>
    <row r="4" spans="1:24" ht="45" x14ac:dyDescent="0.25">
      <c r="A4" s="35">
        <v>1</v>
      </c>
      <c r="B4" s="33" t="s">
        <v>53</v>
      </c>
      <c r="C4" s="31">
        <v>22</v>
      </c>
      <c r="D4" s="42">
        <f>C4*4</f>
        <v>88</v>
      </c>
      <c r="E4" s="60">
        <f>SUM(D4/9)</f>
        <v>9.7777777777777786</v>
      </c>
      <c r="F4" s="31">
        <v>22</v>
      </c>
      <c r="I4" s="31">
        <v>22</v>
      </c>
      <c r="J4" s="34">
        <f>SUM((H4*5+I4*4)/9)</f>
        <v>9.7777777777777786</v>
      </c>
      <c r="K4" s="31"/>
      <c r="P4" s="31">
        <v>1</v>
      </c>
      <c r="Q4" s="31">
        <v>1</v>
      </c>
      <c r="U4" s="31">
        <f>SUM(K4*2)/9</f>
        <v>0</v>
      </c>
      <c r="V4" s="31"/>
      <c r="W4" s="43" t="s">
        <v>54</v>
      </c>
      <c r="X4" s="30"/>
    </row>
    <row r="5" spans="1:24" ht="45" x14ac:dyDescent="0.25">
      <c r="A5" s="35">
        <v>2</v>
      </c>
      <c r="B5" s="33" t="s">
        <v>52</v>
      </c>
      <c r="C5" s="31">
        <v>20</v>
      </c>
      <c r="D5" s="42">
        <f>C5*4</f>
        <v>80</v>
      </c>
      <c r="E5" s="60">
        <f>SUM(D5/9)</f>
        <v>8.8888888888888893</v>
      </c>
      <c r="G5" s="31">
        <v>20</v>
      </c>
      <c r="I5" s="31">
        <v>20</v>
      </c>
      <c r="J5" s="34">
        <f>SUM((H5*5+I5*4)/9)</f>
        <v>8.8888888888888893</v>
      </c>
      <c r="K5" s="31">
        <v>20</v>
      </c>
      <c r="P5" s="31"/>
      <c r="U5" s="31">
        <f>SUM(K5*2)/9</f>
        <v>4.4444444444444446</v>
      </c>
      <c r="V5" s="31"/>
      <c r="W5" s="67" t="s">
        <v>96</v>
      </c>
      <c r="X5" s="30"/>
    </row>
    <row r="6" spans="1:24" ht="60" x14ac:dyDescent="0.25">
      <c r="A6" s="35">
        <v>3</v>
      </c>
      <c r="B6" s="33" t="s">
        <v>51</v>
      </c>
      <c r="C6" s="31">
        <v>25</v>
      </c>
      <c r="D6" s="42">
        <f>C6*5</f>
        <v>125</v>
      </c>
      <c r="E6" s="60">
        <f>SUM(D6/9)</f>
        <v>13.888888888888889</v>
      </c>
      <c r="F6" s="31">
        <v>25</v>
      </c>
      <c r="H6" s="31">
        <v>25</v>
      </c>
      <c r="J6" s="34">
        <f>SUM((H6*5+I6*4)/9)</f>
        <v>13.888888888888889</v>
      </c>
      <c r="K6" s="31"/>
      <c r="P6" s="31">
        <v>1</v>
      </c>
      <c r="Q6" s="31">
        <v>1</v>
      </c>
      <c r="U6" s="31">
        <f>SUM(K6*2)/9</f>
        <v>0</v>
      </c>
      <c r="V6" s="31"/>
      <c r="W6" s="67" t="s">
        <v>97</v>
      </c>
      <c r="X6" s="30"/>
    </row>
    <row r="7" spans="1:24" ht="45" x14ac:dyDescent="0.3">
      <c r="A7" s="35">
        <v>4</v>
      </c>
      <c r="B7" s="33" t="s">
        <v>44</v>
      </c>
      <c r="C7" s="31">
        <v>166</v>
      </c>
      <c r="D7" s="42">
        <f>C7*5</f>
        <v>830</v>
      </c>
      <c r="E7" s="60">
        <f>SUM(D7/9)</f>
        <v>92.222222222222229</v>
      </c>
      <c r="G7" s="31">
        <v>166</v>
      </c>
      <c r="H7" s="31">
        <v>146</v>
      </c>
      <c r="J7" s="34">
        <f>SUM((H7*5+I7*4)/9)</f>
        <v>81.111111111111114</v>
      </c>
      <c r="K7" s="31"/>
      <c r="M7" s="31">
        <v>20</v>
      </c>
      <c r="P7" s="31">
        <v>1</v>
      </c>
      <c r="Q7" s="31">
        <v>1</v>
      </c>
      <c r="U7" s="31">
        <f>SUM(K7*2)/9</f>
        <v>0</v>
      </c>
      <c r="V7" s="31"/>
      <c r="W7" s="68" t="s">
        <v>104</v>
      </c>
      <c r="X7" s="37"/>
    </row>
    <row r="8" spans="1:24" ht="75" x14ac:dyDescent="0.25">
      <c r="A8" s="35">
        <v>5</v>
      </c>
      <c r="B8" s="33" t="s">
        <v>43</v>
      </c>
      <c r="C8" s="31">
        <v>209</v>
      </c>
      <c r="D8" s="42">
        <f>C8*4</f>
        <v>836</v>
      </c>
      <c r="E8" s="60">
        <f>SUM(D8/9)</f>
        <v>92.888888888888886</v>
      </c>
      <c r="F8" s="31">
        <v>209</v>
      </c>
      <c r="I8" s="31">
        <v>200</v>
      </c>
      <c r="J8" s="34">
        <f>SUM((H8*5+I8*4)/9)</f>
        <v>88.888888888888886</v>
      </c>
      <c r="K8" s="31"/>
      <c r="L8" s="31">
        <v>15</v>
      </c>
      <c r="M8" s="31">
        <v>14</v>
      </c>
      <c r="P8" s="31">
        <v>1</v>
      </c>
      <c r="Q8" s="31">
        <v>1</v>
      </c>
      <c r="U8" s="31">
        <f t="shared" ref="U8:U24" si="0">SUM(K8*2)/9</f>
        <v>0</v>
      </c>
      <c r="V8" s="31"/>
      <c r="W8" s="68" t="s">
        <v>103</v>
      </c>
      <c r="X8" s="30"/>
    </row>
    <row r="9" spans="1:24" ht="45" x14ac:dyDescent="0.25">
      <c r="A9" s="35">
        <v>6</v>
      </c>
      <c r="B9" s="69" t="s">
        <v>45</v>
      </c>
      <c r="C9" s="31">
        <v>20</v>
      </c>
      <c r="D9" s="42">
        <f>C9*4</f>
        <v>80</v>
      </c>
      <c r="E9" s="60">
        <f t="shared" ref="E9:E21" si="1">SUM(D9/9)</f>
        <v>8.8888888888888893</v>
      </c>
      <c r="F9" s="31">
        <v>20</v>
      </c>
      <c r="J9" s="34">
        <f t="shared" ref="J9:J23" si="2">SUM((H9*5+I9*4)/9)</f>
        <v>0</v>
      </c>
      <c r="K9" s="31"/>
      <c r="N9" s="31">
        <v>20</v>
      </c>
      <c r="P9" s="31">
        <v>1</v>
      </c>
      <c r="Q9" s="31">
        <v>1</v>
      </c>
      <c r="T9" s="31">
        <v>1</v>
      </c>
      <c r="U9" s="31">
        <f t="shared" si="0"/>
        <v>0</v>
      </c>
      <c r="V9" s="31"/>
      <c r="W9" s="57" t="s">
        <v>90</v>
      </c>
      <c r="X9" s="30"/>
    </row>
    <row r="10" spans="1:24" ht="105" x14ac:dyDescent="0.25">
      <c r="A10" s="35">
        <v>7</v>
      </c>
      <c r="B10" s="69" t="s">
        <v>49</v>
      </c>
      <c r="C10" s="31">
        <v>277</v>
      </c>
      <c r="D10" s="42">
        <f>C10*4</f>
        <v>1108</v>
      </c>
      <c r="E10" s="60">
        <f t="shared" ref="E10:E18" si="3">SUM(D10/9)</f>
        <v>123.11111111111111</v>
      </c>
      <c r="G10" s="31">
        <v>277</v>
      </c>
      <c r="I10" s="31">
        <v>232</v>
      </c>
      <c r="J10" s="34">
        <f t="shared" ref="J10:J18" si="4">SUM((H10*5+I10*4)/9)</f>
        <v>103.11111111111111</v>
      </c>
      <c r="K10" s="31">
        <v>217</v>
      </c>
      <c r="L10" s="31">
        <v>30</v>
      </c>
      <c r="M10" s="31">
        <v>40</v>
      </c>
      <c r="N10" s="31">
        <v>20</v>
      </c>
      <c r="O10" s="31">
        <v>0</v>
      </c>
      <c r="P10" s="31">
        <v>1</v>
      </c>
      <c r="Q10" s="31">
        <v>1</v>
      </c>
      <c r="T10" s="31">
        <v>1</v>
      </c>
      <c r="U10" s="31">
        <f t="shared" ref="U10:U18" si="5">SUM(K10*2)/9</f>
        <v>48.222222222222221</v>
      </c>
      <c r="V10" s="31"/>
      <c r="W10" s="67" t="s">
        <v>98</v>
      </c>
      <c r="X10" s="30"/>
    </row>
    <row r="11" spans="1:24" ht="120" x14ac:dyDescent="0.25">
      <c r="A11" s="35">
        <v>8</v>
      </c>
      <c r="B11" s="33" t="s">
        <v>55</v>
      </c>
      <c r="C11" s="31">
        <v>226</v>
      </c>
      <c r="D11" s="42">
        <f>C11*4</f>
        <v>904</v>
      </c>
      <c r="E11" s="60">
        <f t="shared" si="3"/>
        <v>100.44444444444444</v>
      </c>
      <c r="F11" s="31">
        <v>226</v>
      </c>
      <c r="I11" s="31">
        <v>166</v>
      </c>
      <c r="J11" s="34">
        <f t="shared" si="4"/>
        <v>73.777777777777771</v>
      </c>
      <c r="K11" s="31">
        <v>20</v>
      </c>
      <c r="M11" s="31">
        <v>30</v>
      </c>
      <c r="N11" s="31">
        <v>20</v>
      </c>
      <c r="P11" s="31">
        <v>1</v>
      </c>
      <c r="Q11" s="31">
        <v>1</v>
      </c>
      <c r="U11" s="31">
        <f t="shared" si="5"/>
        <v>4.4444444444444446</v>
      </c>
      <c r="V11" s="31"/>
      <c r="W11" s="67" t="s">
        <v>99</v>
      </c>
      <c r="X11" s="30"/>
    </row>
    <row r="12" spans="1:24" ht="45" x14ac:dyDescent="0.25">
      <c r="A12" s="35">
        <v>9</v>
      </c>
      <c r="B12" s="33" t="s">
        <v>50</v>
      </c>
      <c r="C12" s="31">
        <v>25</v>
      </c>
      <c r="D12" s="42">
        <f>C12*5</f>
        <v>125</v>
      </c>
      <c r="E12" s="60">
        <f t="shared" si="3"/>
        <v>13.888888888888889</v>
      </c>
      <c r="G12" s="31">
        <v>20</v>
      </c>
      <c r="J12" s="34">
        <f t="shared" si="4"/>
        <v>0</v>
      </c>
      <c r="K12" s="31"/>
      <c r="N12" s="31">
        <v>20</v>
      </c>
      <c r="P12" s="31">
        <v>1</v>
      </c>
      <c r="Q12" s="31">
        <v>1</v>
      </c>
      <c r="U12" s="31">
        <f t="shared" si="5"/>
        <v>0</v>
      </c>
      <c r="V12" s="31"/>
      <c r="W12" s="70" t="s">
        <v>106</v>
      </c>
      <c r="X12" s="30"/>
    </row>
    <row r="13" spans="1:24" ht="45" x14ac:dyDescent="0.25">
      <c r="A13" s="35">
        <v>10</v>
      </c>
      <c r="B13" s="66" t="s">
        <v>58</v>
      </c>
      <c r="C13" s="31">
        <v>25</v>
      </c>
      <c r="D13" s="42">
        <f>C13*5</f>
        <v>125</v>
      </c>
      <c r="E13" s="60">
        <f t="shared" si="3"/>
        <v>13.888888888888889</v>
      </c>
      <c r="G13" s="31">
        <v>25</v>
      </c>
      <c r="H13" s="31">
        <v>10</v>
      </c>
      <c r="J13" s="34">
        <f t="shared" si="4"/>
        <v>5.5555555555555554</v>
      </c>
      <c r="K13" s="31"/>
      <c r="L13" s="31">
        <v>15</v>
      </c>
      <c r="P13" s="31">
        <v>1</v>
      </c>
      <c r="Q13" s="31">
        <v>1</v>
      </c>
      <c r="U13" s="31">
        <f t="shared" si="5"/>
        <v>0</v>
      </c>
      <c r="V13" s="31"/>
      <c r="W13" s="70" t="s">
        <v>107</v>
      </c>
      <c r="X13" s="30"/>
    </row>
    <row r="14" spans="1:24" ht="45" x14ac:dyDescent="0.25">
      <c r="A14" s="35">
        <v>11</v>
      </c>
      <c r="B14" s="33" t="s">
        <v>56</v>
      </c>
      <c r="C14" s="31">
        <v>182</v>
      </c>
      <c r="D14" s="42">
        <f>C14*4</f>
        <v>728</v>
      </c>
      <c r="E14" s="60">
        <f t="shared" si="3"/>
        <v>80.888888888888886</v>
      </c>
      <c r="F14" s="31">
        <v>182</v>
      </c>
      <c r="I14" s="31">
        <v>153</v>
      </c>
      <c r="J14" s="34">
        <f t="shared" si="4"/>
        <v>68</v>
      </c>
      <c r="K14" s="31"/>
      <c r="L14" s="31">
        <v>15</v>
      </c>
      <c r="M14" s="31">
        <v>14</v>
      </c>
      <c r="N14" s="31">
        <v>0</v>
      </c>
      <c r="P14" s="31">
        <v>1</v>
      </c>
      <c r="Q14" s="31">
        <v>1</v>
      </c>
      <c r="U14" s="31">
        <f t="shared" si="5"/>
        <v>0</v>
      </c>
      <c r="V14" s="31"/>
      <c r="W14" s="67" t="s">
        <v>100</v>
      </c>
      <c r="X14" s="30"/>
    </row>
    <row r="15" spans="1:24" ht="90" x14ac:dyDescent="0.25">
      <c r="A15" s="35">
        <v>12</v>
      </c>
      <c r="B15" s="33" t="s">
        <v>59</v>
      </c>
      <c r="C15" s="31">
        <v>238</v>
      </c>
      <c r="D15" s="42">
        <f>C15*4</f>
        <v>952</v>
      </c>
      <c r="E15" s="60">
        <f t="shared" si="3"/>
        <v>105.77777777777777</v>
      </c>
      <c r="F15" s="31">
        <v>238</v>
      </c>
      <c r="I15" s="31">
        <v>183</v>
      </c>
      <c r="J15" s="34">
        <f t="shared" si="4"/>
        <v>81.333333333333329</v>
      </c>
      <c r="K15" s="31">
        <v>20</v>
      </c>
      <c r="L15" s="31">
        <v>15</v>
      </c>
      <c r="M15" s="31">
        <v>20</v>
      </c>
      <c r="N15" s="31">
        <v>20</v>
      </c>
      <c r="P15" s="31">
        <v>1</v>
      </c>
      <c r="Q15" s="31">
        <v>1</v>
      </c>
      <c r="U15" s="31">
        <f t="shared" si="5"/>
        <v>4.4444444444444446</v>
      </c>
      <c r="V15" s="31"/>
      <c r="W15" s="57" t="s">
        <v>95</v>
      </c>
      <c r="X15" s="30"/>
    </row>
    <row r="16" spans="1:24" ht="75" x14ac:dyDescent="0.25">
      <c r="A16" s="35">
        <v>13</v>
      </c>
      <c r="B16" s="33" t="s">
        <v>60</v>
      </c>
      <c r="C16" s="31">
        <v>125</v>
      </c>
      <c r="D16" s="42">
        <f>C16*4</f>
        <v>500</v>
      </c>
      <c r="E16" s="60">
        <f t="shared" si="3"/>
        <v>55.555555555555557</v>
      </c>
      <c r="F16" s="31">
        <v>105</v>
      </c>
      <c r="I16" s="31">
        <v>110</v>
      </c>
      <c r="J16" s="34">
        <f t="shared" si="4"/>
        <v>48.888888888888886</v>
      </c>
      <c r="K16" s="31"/>
      <c r="L16" s="31">
        <v>15</v>
      </c>
      <c r="P16" s="31">
        <v>1</v>
      </c>
      <c r="Q16" s="31">
        <v>1</v>
      </c>
      <c r="U16" s="31">
        <f t="shared" si="5"/>
        <v>0</v>
      </c>
      <c r="V16" s="31"/>
      <c r="W16" s="67" t="s">
        <v>101</v>
      </c>
      <c r="X16" s="30"/>
    </row>
    <row r="17" spans="1:24" ht="105" x14ac:dyDescent="0.25">
      <c r="A17" s="35">
        <v>14</v>
      </c>
      <c r="B17" s="33" t="s">
        <v>48</v>
      </c>
      <c r="C17" s="31">
        <v>20</v>
      </c>
      <c r="D17" s="42">
        <f>C17*5</f>
        <v>100</v>
      </c>
      <c r="E17" s="60">
        <f t="shared" si="3"/>
        <v>11.111111111111111</v>
      </c>
      <c r="F17" s="31">
        <v>20</v>
      </c>
      <c r="I17" s="31">
        <v>6</v>
      </c>
      <c r="J17" s="34">
        <f t="shared" si="4"/>
        <v>2.6666666666666665</v>
      </c>
      <c r="K17" s="31"/>
      <c r="M17" s="31">
        <v>14</v>
      </c>
      <c r="P17" s="31">
        <v>1</v>
      </c>
      <c r="Q17" s="31">
        <v>1</v>
      </c>
      <c r="U17" s="31">
        <f t="shared" si="5"/>
        <v>0</v>
      </c>
      <c r="V17" s="31"/>
      <c r="W17" s="68" t="s">
        <v>102</v>
      </c>
      <c r="X17" s="30"/>
    </row>
    <row r="18" spans="1:24" ht="75" x14ac:dyDescent="0.25">
      <c r="A18" s="35">
        <v>15</v>
      </c>
      <c r="B18" s="33" t="s">
        <v>47</v>
      </c>
      <c r="C18" s="31">
        <v>105</v>
      </c>
      <c r="D18" s="42">
        <f>C18*5</f>
        <v>525</v>
      </c>
      <c r="E18" s="60">
        <f t="shared" si="3"/>
        <v>58.333333333333336</v>
      </c>
      <c r="G18" s="31">
        <v>105</v>
      </c>
      <c r="I18" s="31">
        <v>90</v>
      </c>
      <c r="J18" s="34">
        <f t="shared" si="4"/>
        <v>40</v>
      </c>
      <c r="K18" s="31"/>
      <c r="L18" s="31">
        <v>15</v>
      </c>
      <c r="P18" s="31">
        <v>1</v>
      </c>
      <c r="Q18" s="31">
        <v>1</v>
      </c>
      <c r="U18" s="31">
        <f t="shared" si="5"/>
        <v>0</v>
      </c>
      <c r="V18" s="31"/>
      <c r="W18" s="57" t="s">
        <v>91</v>
      </c>
      <c r="X18" s="30"/>
    </row>
    <row r="19" spans="1:24" ht="60" x14ac:dyDescent="0.25">
      <c r="A19" s="35">
        <v>16</v>
      </c>
      <c r="B19" s="33" t="s">
        <v>46</v>
      </c>
      <c r="C19" s="31">
        <v>263</v>
      </c>
      <c r="D19" s="42">
        <f>C19*5</f>
        <v>1315</v>
      </c>
      <c r="E19" s="60">
        <f t="shared" si="1"/>
        <v>146.11111111111111</v>
      </c>
      <c r="H19" s="31">
        <v>200</v>
      </c>
      <c r="I19" s="31">
        <v>0</v>
      </c>
      <c r="J19" s="34">
        <f t="shared" si="2"/>
        <v>111.11111111111111</v>
      </c>
      <c r="K19" s="31">
        <v>263</v>
      </c>
      <c r="L19" s="31">
        <v>15</v>
      </c>
      <c r="M19" s="31">
        <v>28</v>
      </c>
      <c r="N19" s="31">
        <v>20</v>
      </c>
      <c r="P19" s="31"/>
      <c r="U19" s="31">
        <f t="shared" si="0"/>
        <v>58.444444444444443</v>
      </c>
      <c r="V19" s="31"/>
      <c r="W19" s="57" t="s">
        <v>92</v>
      </c>
      <c r="X19" s="30"/>
    </row>
    <row r="20" spans="1:24" ht="75" x14ac:dyDescent="0.25">
      <c r="A20" s="35">
        <v>17</v>
      </c>
      <c r="B20" s="69" t="s">
        <v>61</v>
      </c>
      <c r="C20" s="31">
        <v>60</v>
      </c>
      <c r="D20" s="42">
        <f>C20*5</f>
        <v>300</v>
      </c>
      <c r="E20" s="60">
        <f>SUM(D20/9)</f>
        <v>33.333333333333336</v>
      </c>
      <c r="F20" s="31">
        <v>40</v>
      </c>
      <c r="G20" s="31">
        <v>20</v>
      </c>
      <c r="H20" s="31">
        <v>40</v>
      </c>
      <c r="J20" s="34">
        <f>SUM((H20*5+I20*4)/9)</f>
        <v>22.222222222222221</v>
      </c>
      <c r="K20" s="31"/>
      <c r="N20" s="31">
        <v>20</v>
      </c>
      <c r="P20" s="31">
        <v>1</v>
      </c>
      <c r="Q20" s="31">
        <v>1</v>
      </c>
      <c r="T20" s="31">
        <v>1</v>
      </c>
      <c r="U20" s="31">
        <f>SUM(K20*2)/9</f>
        <v>0</v>
      </c>
      <c r="V20" s="31"/>
      <c r="W20" s="70" t="s">
        <v>108</v>
      </c>
      <c r="X20" s="30"/>
    </row>
    <row r="21" spans="1:24" ht="75" x14ac:dyDescent="0.25">
      <c r="A21" s="35">
        <v>18</v>
      </c>
      <c r="B21" s="33" t="s">
        <v>57</v>
      </c>
      <c r="C21" s="31">
        <v>198</v>
      </c>
      <c r="D21" s="42">
        <f>C21*5</f>
        <v>990</v>
      </c>
      <c r="E21" s="60">
        <f t="shared" si="1"/>
        <v>110</v>
      </c>
      <c r="F21" s="31">
        <v>198</v>
      </c>
      <c r="I21" s="31">
        <v>158</v>
      </c>
      <c r="J21" s="34">
        <f t="shared" si="2"/>
        <v>70.222222222222229</v>
      </c>
      <c r="K21" s="31"/>
      <c r="M21" s="31">
        <v>40</v>
      </c>
      <c r="P21" s="31">
        <v>1</v>
      </c>
      <c r="Q21" s="31">
        <v>1</v>
      </c>
      <c r="U21" s="31">
        <f t="shared" si="0"/>
        <v>0</v>
      </c>
      <c r="V21" s="31"/>
      <c r="W21" s="57" t="s">
        <v>93</v>
      </c>
      <c r="X21" s="30"/>
    </row>
    <row r="22" spans="1:24" ht="75" x14ac:dyDescent="0.25">
      <c r="A22" s="35">
        <v>19</v>
      </c>
      <c r="B22" s="33" t="s">
        <v>42</v>
      </c>
      <c r="C22" s="31">
        <v>64</v>
      </c>
      <c r="D22" s="42">
        <f>C22*4</f>
        <v>256</v>
      </c>
      <c r="E22" s="60">
        <f>SUM(D22/9)</f>
        <v>28.444444444444443</v>
      </c>
      <c r="G22" s="31">
        <v>64</v>
      </c>
      <c r="I22" s="31">
        <v>64</v>
      </c>
      <c r="J22" s="34">
        <f>SUM((H22*5+I22*4)/9)</f>
        <v>28.444444444444443</v>
      </c>
      <c r="K22" s="31"/>
      <c r="P22" s="31">
        <v>1</v>
      </c>
      <c r="Q22" s="31">
        <v>1</v>
      </c>
      <c r="U22" s="31">
        <f>SUM(K22*2)/9</f>
        <v>0</v>
      </c>
      <c r="V22" s="31"/>
      <c r="W22" s="57" t="s">
        <v>94</v>
      </c>
      <c r="X22" s="30"/>
    </row>
    <row r="23" spans="1:24" s="38" customFormat="1" x14ac:dyDescent="0.25">
      <c r="B23" s="38" t="s">
        <v>62</v>
      </c>
      <c r="C23" s="38">
        <f>SUM(C8:C22)</f>
        <v>2037</v>
      </c>
      <c r="D23" s="38">
        <f>SUM(D8:D22)</f>
        <v>8844</v>
      </c>
      <c r="E23" s="61">
        <f>SUM(D23/9)</f>
        <v>982.66666666666663</v>
      </c>
      <c r="F23" s="38">
        <f>SUM(F8:F22)</f>
        <v>1238</v>
      </c>
      <c r="G23" s="38">
        <f>SUM(G8:G22)</f>
        <v>511</v>
      </c>
      <c r="H23" s="38">
        <f>SUM(H8:H22)</f>
        <v>250</v>
      </c>
      <c r="I23" s="38">
        <f>SUM(I8:I22)</f>
        <v>1362</v>
      </c>
      <c r="J23" s="63">
        <f t="shared" si="2"/>
        <v>744.22222222222217</v>
      </c>
      <c r="K23" s="38">
        <f>SUM(K8:K22)</f>
        <v>520</v>
      </c>
      <c r="L23" s="38" cm="1">
        <f t="array" ref="L23">SUM((L4:L22)*5/9)</f>
        <v>75</v>
      </c>
      <c r="M23" s="38" cm="1">
        <f t="array" ref="M23">SUM((M8:M22)*5/9)</f>
        <v>111.11111111111111</v>
      </c>
      <c r="N23" s="38" cm="1">
        <f t="array" ref="N23">SUM((N8:N22)*5/9)</f>
        <v>77.777777777777786</v>
      </c>
      <c r="U23" s="38">
        <f t="shared" si="0"/>
        <v>115.55555555555556</v>
      </c>
      <c r="W23" s="40"/>
    </row>
    <row r="24" spans="1:24" s="38" customFormat="1" x14ac:dyDescent="0.25">
      <c r="B24" s="38" t="s">
        <v>63</v>
      </c>
      <c r="E24" s="61"/>
      <c r="J24" s="39"/>
      <c r="L24" s="38" cm="1">
        <f t="array" ref="L24">SUM(L4:L22/15)</f>
        <v>9</v>
      </c>
      <c r="N24" s="38">
        <f>SUM(N8:N22)/20</f>
        <v>7</v>
      </c>
      <c r="T24" s="38">
        <f>SUM(T8:T22)</f>
        <v>3</v>
      </c>
      <c r="U24" s="38">
        <f t="shared" si="0"/>
        <v>0</v>
      </c>
      <c r="W24" s="41"/>
    </row>
    <row r="25" spans="1:24" s="38" customFormat="1" ht="30" x14ac:dyDescent="0.25">
      <c r="B25" s="38" t="s">
        <v>75</v>
      </c>
      <c r="C25" s="38" t="s">
        <v>14</v>
      </c>
      <c r="D25" s="38" t="s">
        <v>76</v>
      </c>
      <c r="E25" s="62" t="s">
        <v>18</v>
      </c>
      <c r="F25" s="38" t="s">
        <v>14</v>
      </c>
      <c r="G25" s="38" t="s">
        <v>14</v>
      </c>
      <c r="H25" s="38" t="s">
        <v>14</v>
      </c>
      <c r="I25" s="38" t="s">
        <v>14</v>
      </c>
      <c r="J25" s="39" t="s">
        <v>18</v>
      </c>
      <c r="K25" s="38" t="s">
        <v>14</v>
      </c>
      <c r="L25" s="38" t="s">
        <v>14</v>
      </c>
      <c r="M25" s="38" t="s">
        <v>18</v>
      </c>
      <c r="N25" s="38" t="s">
        <v>18</v>
      </c>
      <c r="P25" s="38" t="s">
        <v>16</v>
      </c>
      <c r="Q25" s="38" t="s">
        <v>16</v>
      </c>
      <c r="R25" s="38" t="s">
        <v>16</v>
      </c>
      <c r="W25" s="41" t="s">
        <v>77</v>
      </c>
    </row>
    <row r="26" spans="1:24" x14ac:dyDescent="0.25">
      <c r="A26" s="35"/>
      <c r="B26" s="33"/>
      <c r="J26" s="34"/>
      <c r="K26" s="31"/>
      <c r="P26" s="31"/>
      <c r="U26" s="31"/>
      <c r="V26" s="31"/>
      <c r="W26" s="64"/>
      <c r="X26" s="30"/>
    </row>
    <row r="27" spans="1:24" x14ac:dyDescent="0.25">
      <c r="A27" s="35"/>
      <c r="B27" s="33"/>
      <c r="J27" s="34"/>
      <c r="K27" s="31"/>
      <c r="P27" s="31"/>
      <c r="U27" s="31"/>
      <c r="V27" s="31"/>
      <c r="W27" s="64"/>
      <c r="X27" s="30"/>
    </row>
    <row r="28" spans="1:24" x14ac:dyDescent="0.25">
      <c r="A28" s="35"/>
      <c r="B28" s="33"/>
      <c r="J28" s="34"/>
      <c r="K28" s="31"/>
      <c r="P28" s="31"/>
      <c r="U28" s="31"/>
      <c r="V28" s="31"/>
      <c r="W28" s="64"/>
      <c r="X28" s="30"/>
    </row>
    <row r="29" spans="1:24" x14ac:dyDescent="0.25">
      <c r="A29" s="35"/>
      <c r="B29" s="33"/>
      <c r="J29" s="34"/>
      <c r="K29" s="31"/>
      <c r="P29" s="31"/>
      <c r="U29" s="31"/>
      <c r="V29" s="31"/>
      <c r="W29" s="64"/>
      <c r="X29" s="30"/>
    </row>
    <row r="30" spans="1:24" x14ac:dyDescent="0.25">
      <c r="A30" s="35"/>
      <c r="B30" s="33"/>
      <c r="J30" s="34"/>
      <c r="K30" s="31"/>
      <c r="P30" s="31"/>
      <c r="U30" s="31"/>
      <c r="V30" s="31"/>
      <c r="W30" s="64"/>
      <c r="X30" s="30"/>
    </row>
    <row r="31" spans="1:24" x14ac:dyDescent="0.25">
      <c r="A31" s="35"/>
      <c r="B31" s="33"/>
      <c r="J31" s="34"/>
      <c r="K31" s="31"/>
      <c r="P31" s="31"/>
      <c r="U31" s="31"/>
      <c r="V31" s="31"/>
      <c r="W31" s="64"/>
      <c r="X31" s="30"/>
    </row>
  </sheetData>
  <phoneticPr fontId="16" type="noConversion"/>
  <pageMargins left="0.7" right="0.7" top="0.75" bottom="0.75" header="0.3" footer="0.3"/>
  <pageSetup orientation="portrait" horizontalDpi="1200" verticalDpi="1200" r:id="rId1"/>
  <ignoredErrors>
    <ignoredError sqref="E19 E8:E9" calculatedColumn="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Summary</vt:lpstr>
      <vt:lpstr>Location Estimates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Kent Harbert, Project Engineer</dc:creator>
  <cp:lastModifiedBy>Dennis Lytle</cp:lastModifiedBy>
  <cp:lastPrinted>2024-08-27T21:18:16Z</cp:lastPrinted>
  <dcterms:created xsi:type="dcterms:W3CDTF">2024-08-19T15:38:57Z</dcterms:created>
  <dcterms:modified xsi:type="dcterms:W3CDTF">2024-09-27T18:06:11Z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2023-03-14T00:00:00Z</vt:filetime>
  </property>
  <property fmtid="{D5CDD505-2E9C-101B-9397-08002B2CF9AE}" pid="3" name="Creator">
    <vt:lpwstr>Microsoft® Excel® for Microsoft 365</vt:lpwstr>
  </property>
  <property fmtid="{D5CDD505-2E9C-101B-9397-08002B2CF9AE}" pid="4" name="LastSaved">
    <vt:filetime>2024-08-19T00:00:00Z</vt:filetime>
  </property>
  <property fmtid="{D5CDD505-2E9C-101B-9397-08002B2CF9AE}" pid="5" name="Producer">
    <vt:lpwstr>Microsoft® Excel® for Microsoft 365</vt:lpwstr>
  </property>
</Properties>
</file>